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45E143A-7F49-4204-AA24-DC88ABF659A4}"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Q50" i="52" l="1"/>
  <c r="AR50" i="52"/>
  <c r="B81" i="52"/>
  <c r="H112" i="52"/>
  <c r="I112" i="52" s="1"/>
  <c r="J112" i="52" s="1"/>
  <c r="K112" i="52" s="1"/>
  <c r="L112" i="52" s="1"/>
  <c r="M112" i="52" s="1"/>
  <c r="N112" i="52" s="1"/>
  <c r="O112" i="52" s="1"/>
  <c r="P112" i="52" s="1"/>
  <c r="Q112" i="52" s="1"/>
  <c r="R112" i="52" s="1"/>
  <c r="S112" i="52" s="1"/>
  <c r="T112" i="52" s="1"/>
  <c r="U112" i="52" s="1"/>
  <c r="V112" i="52" s="1"/>
  <c r="W112" i="52" s="1"/>
  <c r="X112" i="52" s="1"/>
  <c r="Y112" i="52" s="1"/>
  <c r="Z112" i="52" s="1"/>
  <c r="AA112" i="52" s="1"/>
  <c r="AB112" i="52" s="1"/>
  <c r="AC112" i="52" s="1"/>
  <c r="AD112" i="52" s="1"/>
  <c r="AE112" i="52" s="1"/>
  <c r="AF112" i="52" s="1"/>
  <c r="AG112" i="52" s="1"/>
  <c r="AH112" i="52" s="1"/>
  <c r="AI112" i="52" s="1"/>
  <c r="AJ112" i="52" s="1"/>
  <c r="AK112" i="52" s="1"/>
  <c r="AL112" i="52" s="1"/>
  <c r="AM112" i="52" s="1"/>
  <c r="AN112" i="52" s="1"/>
  <c r="AO112" i="52" s="1"/>
  <c r="AP112" i="52" s="1"/>
  <c r="AQ112" i="52" s="1"/>
  <c r="AR112" i="52" s="1"/>
  <c r="AS112" i="52" s="1"/>
  <c r="M30" i="15" l="1"/>
  <c r="M24" i="15"/>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D30" i="15" l="1"/>
  <c r="D24" i="15"/>
  <c r="J30" i="15"/>
  <c r="J24" i="15"/>
  <c r="N30" i="15"/>
  <c r="N24" i="15"/>
  <c r="B27" i="53"/>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48" i="52" l="1"/>
  <c r="D48" i="52"/>
  <c r="E48" i="52"/>
  <c r="F136" i="52"/>
  <c r="G136" i="52" s="1"/>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B137" i="52"/>
  <c r="H48" i="52" l="1"/>
  <c r="M48" i="52"/>
  <c r="L48" i="52"/>
  <c r="K48" i="52"/>
  <c r="J48" i="52"/>
  <c r="I48" i="52"/>
  <c r="G48" i="52"/>
  <c r="F48" i="52"/>
  <c r="C91" i="53"/>
  <c r="B91" i="53" l="1"/>
  <c r="B90" i="53" s="1"/>
  <c r="B89" i="53"/>
  <c r="B88" i="53" s="1"/>
  <c r="B80" i="53"/>
  <c r="B76" i="53"/>
  <c r="B72" i="53"/>
  <c r="B68" i="53"/>
  <c r="B87" i="53" s="1"/>
  <c r="AD26" i="5"/>
  <c r="AD32" i="5" s="1"/>
  <c r="B29" i="53" s="1"/>
  <c r="AB26" i="5"/>
  <c r="R26" i="5"/>
  <c r="C107" i="52" l="1"/>
  <c r="B73" i="52"/>
  <c r="B49" i="52"/>
  <c r="B48" i="52"/>
  <c r="B105" i="53" l="1"/>
  <c r="D26" i="5"/>
  <c r="E30" i="15"/>
  <c r="E24" i="15"/>
  <c r="H30" i="15"/>
  <c r="K30" i="15"/>
  <c r="L30" i="15"/>
  <c r="C89" i="53" l="1"/>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AB35" i="15"/>
  <c r="X35" i="15"/>
  <c r="AC34" i="15"/>
  <c r="AB34" i="15"/>
  <c r="AC33" i="15"/>
  <c r="AB33" i="15"/>
  <c r="AC32" i="15"/>
  <c r="AC31" i="15"/>
  <c r="AB31" i="15"/>
  <c r="AA30" i="15"/>
  <c r="Z30" i="15"/>
  <c r="Y30" i="15"/>
  <c r="X30" i="15"/>
  <c r="W30" i="15"/>
  <c r="V30" i="15"/>
  <c r="U30" i="15"/>
  <c r="T30" i="15"/>
  <c r="S30" i="15"/>
  <c r="R30" i="15"/>
  <c r="Q30" i="15"/>
  <c r="P30" i="15"/>
  <c r="O30" i="15"/>
  <c r="G30" i="15"/>
  <c r="AC29" i="15"/>
  <c r="AB29" i="15"/>
  <c r="AC28" i="15"/>
  <c r="AB28" i="15"/>
  <c r="AC27" i="15"/>
  <c r="AB27" i="15"/>
  <c r="AC26" i="15"/>
  <c r="AB26" i="15"/>
  <c r="AC25" i="15"/>
  <c r="AB25" i="15"/>
  <c r="AA24" i="15"/>
  <c r="Z24" i="15"/>
  <c r="Y24" i="15"/>
  <c r="X24" i="15"/>
  <c r="W24" i="15"/>
  <c r="V24" i="15"/>
  <c r="U24" i="15"/>
  <c r="T24" i="15"/>
  <c r="S24" i="15"/>
  <c r="R24" i="15"/>
  <c r="Q24" i="15"/>
  <c r="P24" i="15"/>
  <c r="O24" i="15"/>
  <c r="L24" i="15"/>
  <c r="K24" i="15"/>
  <c r="H24" i="15"/>
  <c r="AB24" i="15" s="1"/>
  <c r="G24" i="15"/>
  <c r="D117" i="52"/>
  <c r="AC24" i="15" l="1"/>
  <c r="C48" i="7" s="1"/>
  <c r="AC30" i="15"/>
  <c r="C49" i="7" s="1"/>
  <c r="AB30" i="15"/>
  <c r="AB32" i="15"/>
  <c r="B22" i="53"/>
  <c r="A15" i="53"/>
  <c r="B21" i="53" s="1"/>
  <c r="A12" i="53"/>
  <c r="A5" i="53"/>
  <c r="B66" i="53"/>
  <c r="B49" i="53"/>
  <c r="B32" i="53"/>
  <c r="A14" i="15"/>
  <c r="A11" i="15"/>
  <c r="A8" i="15"/>
  <c r="A4" i="15"/>
  <c r="C50" i="15"/>
  <c r="C49" i="15"/>
  <c r="AB49" i="15" s="1"/>
  <c r="C48" i="15"/>
  <c r="AB48" i="15" s="1"/>
  <c r="C47" i="15"/>
  <c r="C46" i="15"/>
  <c r="AB46" i="15" s="1"/>
  <c r="C45" i="15"/>
  <c r="C44" i="15"/>
  <c r="AB44" i="15" s="1"/>
  <c r="C30" i="15"/>
  <c r="C24" i="15"/>
  <c r="A15" i="16"/>
  <c r="A12" i="16"/>
  <c r="A5" i="16"/>
  <c r="AB45" i="15" l="1"/>
  <c r="C56" i="15"/>
  <c r="AB56" i="15" s="1"/>
  <c r="AB47" i="15"/>
  <c r="C57" i="15"/>
  <c r="AB57" i="15" s="1"/>
  <c r="AB50" i="15"/>
  <c r="C52" i="15"/>
  <c r="AB52" i="15" s="1"/>
  <c r="B122" i="52"/>
  <c r="B30" i="53"/>
  <c r="B83" i="53" s="1"/>
  <c r="B38" i="53"/>
  <c r="B51" i="53"/>
  <c r="B34" i="53"/>
  <c r="B63" i="53"/>
  <c r="B42" i="53"/>
  <c r="B55" i="53"/>
  <c r="B46" i="53"/>
  <c r="B59" i="53"/>
  <c r="C54" i="15"/>
  <c r="AB54" i="15" s="1"/>
  <c r="R28" i="14"/>
  <c r="S28" i="14" s="1"/>
  <c r="Q28" i="14"/>
  <c r="A15" i="12"/>
  <c r="S23" i="12"/>
  <c r="J23" i="12"/>
  <c r="H23" i="12"/>
  <c r="A15" i="52"/>
  <c r="A12" i="52"/>
  <c r="B140" i="52"/>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C49"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25" i="52" s="1"/>
  <c r="G119" i="52"/>
  <c r="G118" i="52"/>
  <c r="I118" i="52" s="1"/>
  <c r="I120" i="52" s="1"/>
  <c r="C109" i="52" s="1"/>
  <c r="C108" i="52" s="1"/>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D58" i="52" s="1"/>
  <c r="B52" i="52"/>
  <c r="B47" i="52"/>
  <c r="B45" i="52"/>
  <c r="B44" i="52"/>
  <c r="B27" i="52"/>
  <c r="A7" i="52"/>
  <c r="B50" i="52"/>
  <c r="B59" i="52" s="1"/>
  <c r="G120" i="52"/>
  <c r="C140" i="52"/>
  <c r="C141" i="52" s="1"/>
  <c r="C73" i="52" s="1"/>
  <c r="A8" i="17"/>
  <c r="E9" i="14"/>
  <c r="A15" i="5"/>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67" i="52" l="1"/>
  <c r="D67" i="52"/>
  <c r="B29" i="52"/>
  <c r="B54" i="52"/>
  <c r="AQ81" i="52"/>
  <c r="D140" i="52"/>
  <c r="E140" i="52" s="1"/>
  <c r="F140" i="52" s="1"/>
  <c r="G140" i="52" s="1"/>
  <c r="B85" i="52"/>
  <c r="B99" i="52" s="1"/>
  <c r="B46" i="52"/>
  <c r="C74" i="52"/>
  <c r="C52" i="52"/>
  <c r="D109" i="52"/>
  <c r="D108" i="52" s="1"/>
  <c r="C50" i="52" s="1"/>
  <c r="E58" i="52"/>
  <c r="D52" i="52"/>
  <c r="D74" i="52"/>
  <c r="D47" i="52"/>
  <c r="C47" i="52"/>
  <c r="C76" i="52"/>
  <c r="B66" i="52"/>
  <c r="B68" i="52" s="1"/>
  <c r="B55" i="52"/>
  <c r="B80" i="52"/>
  <c r="D137" i="52"/>
  <c r="D49" i="52" s="1"/>
  <c r="E47" i="52"/>
  <c r="F58" i="52"/>
  <c r="D141" i="52" l="1"/>
  <c r="F141" i="52"/>
  <c r="F73" i="52" s="1"/>
  <c r="E141" i="52"/>
  <c r="E73" i="52" s="1"/>
  <c r="E85" i="52" s="1"/>
  <c r="E99" i="52" s="1"/>
  <c r="E109" i="52"/>
  <c r="E108" i="52" s="1"/>
  <c r="D50" i="52" s="1"/>
  <c r="E74" i="52"/>
  <c r="E52" i="52"/>
  <c r="E137" i="52"/>
  <c r="E49" i="52" s="1"/>
  <c r="B56" i="52"/>
  <c r="B69" i="52" s="1"/>
  <c r="B77" i="52" s="1"/>
  <c r="B82" i="52"/>
  <c r="F52" i="52"/>
  <c r="F47" i="52"/>
  <c r="F74" i="52"/>
  <c r="G58" i="52"/>
  <c r="B75" i="52"/>
  <c r="H140" i="52"/>
  <c r="D76" i="52"/>
  <c r="E67" i="52"/>
  <c r="C53" i="52"/>
  <c r="G141" i="52"/>
  <c r="C85" i="52" l="1"/>
  <c r="C99" i="52" s="1"/>
  <c r="D73" i="52"/>
  <c r="D85" i="52" s="1"/>
  <c r="D99" i="52" s="1"/>
  <c r="F85" i="52"/>
  <c r="F99" i="52" s="1"/>
  <c r="G73" i="52"/>
  <c r="F109" i="52"/>
  <c r="F108" i="52" s="1"/>
  <c r="E50" i="52" s="1"/>
  <c r="I140" i="52"/>
  <c r="I141" i="52"/>
  <c r="H58" i="52"/>
  <c r="G52" i="52"/>
  <c r="G74" i="52"/>
  <c r="G47" i="52"/>
  <c r="H141" i="52"/>
  <c r="C61" i="52"/>
  <c r="C60" i="52" s="1"/>
  <c r="C59" i="52"/>
  <c r="C55" i="52"/>
  <c r="F67" i="52"/>
  <c r="F76" i="52" s="1"/>
  <c r="E76" i="52"/>
  <c r="B70" i="52"/>
  <c r="F137" i="52"/>
  <c r="F49" i="52" s="1"/>
  <c r="I73" i="52" l="1"/>
  <c r="G85" i="52"/>
  <c r="G99" i="52" s="1"/>
  <c r="H73" i="52"/>
  <c r="H85" i="52" s="1"/>
  <c r="H99" i="52" s="1"/>
  <c r="G109" i="52"/>
  <c r="G108" i="52" s="1"/>
  <c r="F50" i="52" s="1"/>
  <c r="G137" i="52"/>
  <c r="G49" i="52" s="1"/>
  <c r="C82" i="52"/>
  <c r="C56" i="52"/>
  <c r="C69" i="52" s="1"/>
  <c r="C77" i="52" s="1"/>
  <c r="H52" i="52"/>
  <c r="H74" i="52"/>
  <c r="I58" i="52"/>
  <c r="H47" i="52"/>
  <c r="J140" i="52"/>
  <c r="J141" i="52" s="1"/>
  <c r="D59" i="52"/>
  <c r="D61" i="52"/>
  <c r="D60" i="52" s="1"/>
  <c r="G67" i="52"/>
  <c r="C80" i="52"/>
  <c r="C66" i="52"/>
  <c r="C68" i="52" s="1"/>
  <c r="B71" i="52"/>
  <c r="D53" i="52"/>
  <c r="I85" i="52" l="1"/>
  <c r="I99" i="52" s="1"/>
  <c r="J73" i="52"/>
  <c r="H109" i="52"/>
  <c r="H108" i="52" s="1"/>
  <c r="G50" i="52" s="1"/>
  <c r="H67" i="52"/>
  <c r="G76" i="52"/>
  <c r="K140" i="52"/>
  <c r="K141" i="52" s="1"/>
  <c r="H137" i="52"/>
  <c r="H49" i="52" s="1"/>
  <c r="D55" i="52"/>
  <c r="E53" i="52" s="1"/>
  <c r="E59" i="52"/>
  <c r="E61" i="52"/>
  <c r="E60" i="52" s="1"/>
  <c r="B72" i="52"/>
  <c r="C75" i="52"/>
  <c r="C70" i="52"/>
  <c r="D66" i="52"/>
  <c r="D68" i="52" s="1"/>
  <c r="D80" i="52"/>
  <c r="J58" i="52"/>
  <c r="I52" i="52"/>
  <c r="I47" i="52"/>
  <c r="I74" i="52"/>
  <c r="J85" i="52" l="1"/>
  <c r="J99" i="52" s="1"/>
  <c r="K73" i="52"/>
  <c r="I109" i="52"/>
  <c r="I108" i="52" s="1"/>
  <c r="H50" i="52" s="1"/>
  <c r="D75" i="52"/>
  <c r="C71" i="52"/>
  <c r="C72" i="52" s="1"/>
  <c r="E55" i="52"/>
  <c r="F53" i="52" s="1"/>
  <c r="E66" i="52"/>
  <c r="E68" i="52" s="1"/>
  <c r="E80" i="52"/>
  <c r="D82" i="52"/>
  <c r="D56" i="52"/>
  <c r="D69" i="52" s="1"/>
  <c r="D77" i="52" s="1"/>
  <c r="L140" i="52"/>
  <c r="I67" i="52"/>
  <c r="H76" i="52"/>
  <c r="I137" i="52"/>
  <c r="I49" i="52" s="1"/>
  <c r="J52" i="52"/>
  <c r="J47" i="52"/>
  <c r="J74" i="52"/>
  <c r="K58" i="52"/>
  <c r="F61" i="52"/>
  <c r="F60" i="52" s="1"/>
  <c r="F59" i="52"/>
  <c r="D70" i="52" l="1"/>
  <c r="D71" i="52" s="1"/>
  <c r="D72" i="52" s="1"/>
  <c r="J109" i="52"/>
  <c r="J108" i="52" s="1"/>
  <c r="I50" i="52" s="1"/>
  <c r="E56" i="52"/>
  <c r="E69" i="52" s="1"/>
  <c r="E77" i="52" s="1"/>
  <c r="E82" i="52"/>
  <c r="F66" i="52"/>
  <c r="F68" i="52" s="1"/>
  <c r="F80" i="52"/>
  <c r="L58" i="52"/>
  <c r="K74" i="52"/>
  <c r="K52" i="52"/>
  <c r="K47" i="52"/>
  <c r="G59" i="52"/>
  <c r="G61" i="52"/>
  <c r="G60" i="52" s="1"/>
  <c r="I76" i="52"/>
  <c r="J67" i="52"/>
  <c r="E75" i="52"/>
  <c r="M140" i="52"/>
  <c r="M141" i="52" s="1"/>
  <c r="F55" i="52"/>
  <c r="G53" i="52" s="1"/>
  <c r="J137" i="52"/>
  <c r="J49" i="52" s="1"/>
  <c r="L141" i="52"/>
  <c r="K85" i="52" l="1"/>
  <c r="K99" i="52" s="1"/>
  <c r="L73" i="52"/>
  <c r="L85" i="52" s="1"/>
  <c r="L99" i="52" s="1"/>
  <c r="M73" i="52"/>
  <c r="E70" i="52"/>
  <c r="E71" i="52" s="1"/>
  <c r="E72" i="52" s="1"/>
  <c r="K109" i="52"/>
  <c r="K108" i="52" s="1"/>
  <c r="J50" i="52" s="1"/>
  <c r="G55" i="52"/>
  <c r="H53" i="52" s="1"/>
  <c r="L47" i="52"/>
  <c r="L74" i="52"/>
  <c r="M58" i="52"/>
  <c r="L52" i="52"/>
  <c r="F82" i="52"/>
  <c r="F56" i="52"/>
  <c r="F69" i="52" s="1"/>
  <c r="F77" i="52" s="1"/>
  <c r="K67" i="52"/>
  <c r="J76" i="52"/>
  <c r="H59" i="52"/>
  <c r="H61" i="52"/>
  <c r="H60" i="52" s="1"/>
  <c r="F75" i="52"/>
  <c r="G80" i="52"/>
  <c r="G66" i="52"/>
  <c r="G68" i="52" s="1"/>
  <c r="K137" i="52"/>
  <c r="K49" i="52" s="1"/>
  <c r="N140" i="52"/>
  <c r="N141" i="52" s="1"/>
  <c r="M85" i="52" l="1"/>
  <c r="M99" i="52" s="1"/>
  <c r="N73" i="52"/>
  <c r="L109" i="52"/>
  <c r="L108" i="52" s="1"/>
  <c r="K50" i="52" s="1"/>
  <c r="G75" i="52"/>
  <c r="N48" i="52"/>
  <c r="H55" i="52"/>
  <c r="I53" i="52" s="1"/>
  <c r="I59" i="52"/>
  <c r="I60" i="52"/>
  <c r="L137" i="52"/>
  <c r="L49" i="52" s="1"/>
  <c r="H80" i="52"/>
  <c r="H66" i="52"/>
  <c r="H68" i="52" s="1"/>
  <c r="L67" i="52"/>
  <c r="K76" i="52"/>
  <c r="O140" i="52"/>
  <c r="O141" i="52" s="1"/>
  <c r="M47" i="52"/>
  <c r="M74" i="52"/>
  <c r="N58" i="52"/>
  <c r="M52" i="52"/>
  <c r="G56" i="52"/>
  <c r="G69" i="52" s="1"/>
  <c r="G77" i="52" s="1"/>
  <c r="G82" i="52"/>
  <c r="F70" i="52"/>
  <c r="N85" i="52" l="1"/>
  <c r="N99" i="52" s="1"/>
  <c r="O73" i="52"/>
  <c r="M109" i="52"/>
  <c r="M108" i="52" s="1"/>
  <c r="L50" i="52" s="1"/>
  <c r="I55" i="52"/>
  <c r="I80" i="52"/>
  <c r="I66" i="52"/>
  <c r="I68" i="52" s="1"/>
  <c r="F71" i="52"/>
  <c r="F72" i="52" s="1"/>
  <c r="M137" i="52"/>
  <c r="M49" i="52" s="1"/>
  <c r="G70" i="52"/>
  <c r="N47" i="52"/>
  <c r="N74" i="52"/>
  <c r="O58" i="52"/>
  <c r="N52" i="52"/>
  <c r="P140" i="52"/>
  <c r="P141" i="52" s="1"/>
  <c r="M67" i="52"/>
  <c r="L76" i="52"/>
  <c r="H75" i="52"/>
  <c r="J59" i="52"/>
  <c r="J60" i="52"/>
  <c r="H82" i="52"/>
  <c r="H56" i="52"/>
  <c r="H69" i="52" s="1"/>
  <c r="H77" i="52" s="1"/>
  <c r="O48" i="52"/>
  <c r="O85" i="52" l="1"/>
  <c r="O99" i="52" s="1"/>
  <c r="P73" i="52"/>
  <c r="N109" i="52"/>
  <c r="N108" i="52" s="1"/>
  <c r="M50" i="52" s="1"/>
  <c r="O74" i="52"/>
  <c r="O47" i="52"/>
  <c r="O52" i="52"/>
  <c r="P58" i="52"/>
  <c r="K60" i="52"/>
  <c r="K59" i="52"/>
  <c r="Q140" i="52"/>
  <c r="Q141" i="52"/>
  <c r="N137" i="52"/>
  <c r="J80" i="52"/>
  <c r="J66" i="52"/>
  <c r="J68" i="52" s="1"/>
  <c r="G71" i="52"/>
  <c r="G72" i="52" s="1"/>
  <c r="I82" i="52"/>
  <c r="I56" i="52"/>
  <c r="I69" i="52" s="1"/>
  <c r="I77" i="52" s="1"/>
  <c r="P48" i="52"/>
  <c r="H70" i="52"/>
  <c r="N67" i="52"/>
  <c r="M76" i="52"/>
  <c r="I75" i="52"/>
  <c r="J53" i="52"/>
  <c r="P85" i="52" l="1"/>
  <c r="P99" i="52" s="1"/>
  <c r="Q73" i="52"/>
  <c r="O109" i="52"/>
  <c r="O108" i="52" s="1"/>
  <c r="I70" i="52"/>
  <c r="I71" i="52" s="1"/>
  <c r="I72" i="52" s="1"/>
  <c r="Q48" i="52"/>
  <c r="J75" i="52"/>
  <c r="Q58" i="52"/>
  <c r="P52" i="52"/>
  <c r="P47" i="52"/>
  <c r="P74" i="52"/>
  <c r="R140" i="52"/>
  <c r="R141" i="52" s="1"/>
  <c r="H71" i="52"/>
  <c r="J55" i="52"/>
  <c r="L60" i="52"/>
  <c r="L59" i="52"/>
  <c r="K80" i="52"/>
  <c r="K66" i="52"/>
  <c r="K68" i="52" s="1"/>
  <c r="N76" i="52"/>
  <c r="O67" i="52"/>
  <c r="O137" i="52"/>
  <c r="Q85" i="52" l="1"/>
  <c r="Q99" i="52" s="1"/>
  <c r="R73" i="52"/>
  <c r="P109" i="52"/>
  <c r="P108" i="52" s="1"/>
  <c r="O76" i="52"/>
  <c r="P67" i="52"/>
  <c r="K75" i="52"/>
  <c r="J82" i="52"/>
  <c r="J56" i="52"/>
  <c r="J69" i="52" s="1"/>
  <c r="H72" i="52"/>
  <c r="M59" i="52"/>
  <c r="M60" i="52"/>
  <c r="K53" i="52"/>
  <c r="P137" i="52"/>
  <c r="N49" i="52"/>
  <c r="N50" i="52" s="1"/>
  <c r="L80" i="52"/>
  <c r="L66" i="52"/>
  <c r="L68" i="52" s="1"/>
  <c r="S140" i="52"/>
  <c r="S141" i="52" s="1"/>
  <c r="Q74" i="52"/>
  <c r="R58" i="52"/>
  <c r="Q47" i="52"/>
  <c r="Q52" i="52"/>
  <c r="R48" i="52"/>
  <c r="R85" i="52" l="1"/>
  <c r="R99" i="52" s="1"/>
  <c r="S73" i="52"/>
  <c r="Q109" i="52"/>
  <c r="Q108" i="52" s="1"/>
  <c r="N61" i="52"/>
  <c r="N60" i="52" s="1"/>
  <c r="N59" i="52"/>
  <c r="S48" i="52"/>
  <c r="Q137" i="52"/>
  <c r="O49" i="52"/>
  <c r="O50" i="52" s="1"/>
  <c r="L75" i="52"/>
  <c r="K55" i="52"/>
  <c r="M80" i="52"/>
  <c r="M66" i="52"/>
  <c r="M68" i="52" s="1"/>
  <c r="R47" i="52"/>
  <c r="R74" i="52"/>
  <c r="S58" i="52"/>
  <c r="R52" i="52"/>
  <c r="J77" i="52"/>
  <c r="J70" i="52"/>
  <c r="Q67" i="52"/>
  <c r="P76" i="52"/>
  <c r="T140" i="52"/>
  <c r="T141" i="52" s="1"/>
  <c r="S85" i="52" l="1"/>
  <c r="S99" i="52" s="1"/>
  <c r="T73" i="52"/>
  <c r="R109" i="52"/>
  <c r="R108" i="52" s="1"/>
  <c r="J71" i="52"/>
  <c r="S47" i="52"/>
  <c r="T58" i="52"/>
  <c r="S52" i="52"/>
  <c r="S74" i="52"/>
  <c r="R137" i="52"/>
  <c r="P49" i="52"/>
  <c r="P50" i="52" s="1"/>
  <c r="U140" i="52"/>
  <c r="K82" i="52"/>
  <c r="K56" i="52"/>
  <c r="K69" i="52" s="1"/>
  <c r="T48" i="52"/>
  <c r="N80" i="52"/>
  <c r="N66" i="52"/>
  <c r="N68" i="52" s="1"/>
  <c r="Q76" i="52"/>
  <c r="R67" i="52"/>
  <c r="M75" i="52"/>
  <c r="L53" i="52"/>
  <c r="O60" i="52"/>
  <c r="O59" i="52"/>
  <c r="S109" i="52" l="1"/>
  <c r="S108" i="52" s="1"/>
  <c r="N75" i="52"/>
  <c r="V140" i="52"/>
  <c r="P60" i="52"/>
  <c r="P59" i="52"/>
  <c r="T52" i="52"/>
  <c r="T47" i="52"/>
  <c r="T74" i="52"/>
  <c r="U58" i="52"/>
  <c r="S137" i="52"/>
  <c r="Q49" i="52"/>
  <c r="Q50" i="52" s="1"/>
  <c r="K77" i="52"/>
  <c r="K70" i="52"/>
  <c r="L55" i="52"/>
  <c r="M53" i="52" s="1"/>
  <c r="R76" i="52"/>
  <c r="S67" i="52"/>
  <c r="O80" i="52"/>
  <c r="O66" i="52"/>
  <c r="O68" i="52" s="1"/>
  <c r="U48" i="52"/>
  <c r="U141" i="52"/>
  <c r="J72" i="52"/>
  <c r="R50" i="52" l="1"/>
  <c r="T85" i="52"/>
  <c r="T99" i="52" s="1"/>
  <c r="U73" i="52"/>
  <c r="T109" i="52"/>
  <c r="T108" i="52" s="1"/>
  <c r="M55" i="52"/>
  <c r="O75" i="52"/>
  <c r="V48" i="52"/>
  <c r="Q60" i="52"/>
  <c r="Q59" i="52"/>
  <c r="L82" i="52"/>
  <c r="L56" i="52"/>
  <c r="L69" i="52" s="1"/>
  <c r="W140" i="52"/>
  <c r="S76" i="52"/>
  <c r="T67" i="52"/>
  <c r="K71" i="52"/>
  <c r="T137" i="52"/>
  <c r="R49" i="52"/>
  <c r="V58" i="52"/>
  <c r="U52" i="52"/>
  <c r="U47" i="52"/>
  <c r="U74" i="52"/>
  <c r="P66" i="52"/>
  <c r="P68" i="52" s="1"/>
  <c r="P80" i="52"/>
  <c r="V141" i="52"/>
  <c r="U85" i="52" l="1"/>
  <c r="U99" i="52" s="1"/>
  <c r="V73" i="52"/>
  <c r="U109" i="52"/>
  <c r="U108" i="52" s="1"/>
  <c r="K72" i="52"/>
  <c r="R60" i="52"/>
  <c r="R59" i="52"/>
  <c r="X140" i="52"/>
  <c r="Q80" i="52"/>
  <c r="Q66" i="52"/>
  <c r="Q68" i="52" s="1"/>
  <c r="W141" i="52"/>
  <c r="L77" i="52"/>
  <c r="L70" i="52"/>
  <c r="W48" i="52"/>
  <c r="M56" i="52"/>
  <c r="M69" i="52" s="1"/>
  <c r="M82" i="52"/>
  <c r="T76" i="52"/>
  <c r="U67" i="52"/>
  <c r="S49" i="52"/>
  <c r="S50" i="52" s="1"/>
  <c r="U137" i="52"/>
  <c r="P75" i="52"/>
  <c r="V52" i="52"/>
  <c r="V47" i="52"/>
  <c r="W58" i="52"/>
  <c r="V74" i="52"/>
  <c r="N53" i="52"/>
  <c r="V85" i="52" l="1"/>
  <c r="V99" i="52" s="1"/>
  <c r="W73" i="52"/>
  <c r="V109" i="52"/>
  <c r="V108" i="52" s="1"/>
  <c r="S60" i="52"/>
  <c r="S59" i="52"/>
  <c r="M77" i="52"/>
  <c r="M70" i="52"/>
  <c r="U76" i="52"/>
  <c r="V67" i="52"/>
  <c r="Y140" i="52"/>
  <c r="Y141" i="52" s="1"/>
  <c r="X48" i="52"/>
  <c r="X141" i="52"/>
  <c r="W52" i="52"/>
  <c r="W74" i="52"/>
  <c r="W47" i="52"/>
  <c r="X58" i="52"/>
  <c r="N55" i="52"/>
  <c r="V137" i="52"/>
  <c r="T49" i="52"/>
  <c r="T50" i="52" s="1"/>
  <c r="L71" i="52"/>
  <c r="Q75" i="52"/>
  <c r="R80" i="52"/>
  <c r="R66" i="52"/>
  <c r="R68" i="52" s="1"/>
  <c r="W85" i="52" l="1"/>
  <c r="W99" i="52" s="1"/>
  <c r="X73" i="52"/>
  <c r="X85" i="52" s="1"/>
  <c r="X99" i="52" s="1"/>
  <c r="Y73" i="52"/>
  <c r="W109" i="52"/>
  <c r="W108" i="52" s="1"/>
  <c r="W137" i="52"/>
  <c r="U49" i="52"/>
  <c r="U50" i="52" s="1"/>
  <c r="Y58" i="52"/>
  <c r="X52" i="52"/>
  <c r="X47" i="52"/>
  <c r="X74" i="52"/>
  <c r="Y48" i="52"/>
  <c r="M71" i="52"/>
  <c r="R75" i="52"/>
  <c r="V76" i="52"/>
  <c r="W67" i="52"/>
  <c r="N56" i="52"/>
  <c r="N69" i="52" s="1"/>
  <c r="N82" i="52"/>
  <c r="S66" i="52"/>
  <c r="S68" i="52" s="1"/>
  <c r="S80" i="52"/>
  <c r="L72" i="52"/>
  <c r="T61" i="52"/>
  <c r="T60" i="52" s="1"/>
  <c r="T59" i="52"/>
  <c r="O53" i="52"/>
  <c r="Z140" i="52"/>
  <c r="Z141" i="52"/>
  <c r="Y85" i="52" l="1"/>
  <c r="Y99" i="52" s="1"/>
  <c r="Z73" i="52"/>
  <c r="X109" i="52"/>
  <c r="X108" i="52" s="1"/>
  <c r="O55" i="52"/>
  <c r="S75" i="52"/>
  <c r="W76" i="52"/>
  <c r="X67" i="52"/>
  <c r="T80" i="52"/>
  <c r="T66" i="52"/>
  <c r="T68" i="52" s="1"/>
  <c r="Z48" i="52"/>
  <c r="Y74" i="52"/>
  <c r="Z58" i="52"/>
  <c r="Y52" i="52"/>
  <c r="Y47" i="52"/>
  <c r="U60" i="52"/>
  <c r="U59" i="52"/>
  <c r="AA140" i="52"/>
  <c r="AA141" i="52" s="1"/>
  <c r="N77" i="52"/>
  <c r="N70" i="52"/>
  <c r="M72" i="52"/>
  <c r="V49" i="52"/>
  <c r="V50" i="52" s="1"/>
  <c r="X137" i="52"/>
  <c r="Z85" i="52" l="1"/>
  <c r="Z99" i="52" s="1"/>
  <c r="AA73" i="52"/>
  <c r="Y109" i="52"/>
  <c r="Y108" i="52" s="1"/>
  <c r="Z74" i="52"/>
  <c r="AA58" i="52"/>
  <c r="Z52" i="52"/>
  <c r="Z47" i="52"/>
  <c r="Y67" i="52"/>
  <c r="X76" i="52"/>
  <c r="Y137" i="52"/>
  <c r="W49" i="52"/>
  <c r="W50" i="52" s="1"/>
  <c r="AB140" i="52"/>
  <c r="AB141" i="52" s="1"/>
  <c r="V60" i="52"/>
  <c r="V59" i="52"/>
  <c r="N71" i="52"/>
  <c r="U66" i="52"/>
  <c r="U68" i="52" s="1"/>
  <c r="U80" i="52"/>
  <c r="T75" i="52"/>
  <c r="AA48" i="52"/>
  <c r="O82" i="52"/>
  <c r="O56" i="52"/>
  <c r="O69" i="52" s="1"/>
  <c r="P53" i="52"/>
  <c r="AA85" i="52" l="1"/>
  <c r="AA99" i="52" s="1"/>
  <c r="AB73" i="52"/>
  <c r="Z109" i="52"/>
  <c r="Z108" i="52" s="1"/>
  <c r="V80" i="52"/>
  <c r="V66" i="52"/>
  <c r="V68" i="52" s="1"/>
  <c r="Y76" i="52"/>
  <c r="Z67" i="52"/>
  <c r="P55" i="52"/>
  <c r="U75" i="52"/>
  <c r="W59" i="52"/>
  <c r="W60" i="52"/>
  <c r="AB58" i="52"/>
  <c r="AA52" i="52"/>
  <c r="AA47" i="52"/>
  <c r="AA74" i="52"/>
  <c r="AC140" i="52"/>
  <c r="AC141" i="52" s="1"/>
  <c r="O77" i="52"/>
  <c r="O70" i="52"/>
  <c r="AB48" i="52"/>
  <c r="N72" i="52"/>
  <c r="X49" i="52"/>
  <c r="X50" i="52" s="1"/>
  <c r="Z137" i="52"/>
  <c r="AB85" i="52" l="1"/>
  <c r="AB99" i="52" s="1"/>
  <c r="AC73" i="52"/>
  <c r="AA109" i="52"/>
  <c r="AA108" i="52" s="1"/>
  <c r="Z76" i="52"/>
  <c r="AA67" i="52"/>
  <c r="AC48" i="52"/>
  <c r="AD140" i="52"/>
  <c r="AD141" i="52" s="1"/>
  <c r="P82" i="52"/>
  <c r="P56" i="52"/>
  <c r="P69" i="52" s="1"/>
  <c r="AA137" i="52"/>
  <c r="Y49" i="52"/>
  <c r="Y50" i="52" s="1"/>
  <c r="X60" i="52"/>
  <c r="X59" i="52"/>
  <c r="O71" i="52"/>
  <c r="AB47" i="52"/>
  <c r="AB74" i="52"/>
  <c r="AC58" i="52"/>
  <c r="AB52" i="52"/>
  <c r="W66" i="52"/>
  <c r="W68" i="52" s="1"/>
  <c r="W80" i="52"/>
  <c r="Q53" i="52"/>
  <c r="V75" i="52"/>
  <c r="AC85" i="52" l="1"/>
  <c r="AC99" i="52" s="1"/>
  <c r="AD73" i="52"/>
  <c r="O72" i="52"/>
  <c r="AB109" i="52"/>
  <c r="AB108" i="52" s="1"/>
  <c r="Q55" i="52"/>
  <c r="Y59" i="52"/>
  <c r="Y60" i="52"/>
  <c r="AC52" i="52"/>
  <c r="AC47" i="52"/>
  <c r="AC74" i="52"/>
  <c r="AD58" i="52"/>
  <c r="AB137" i="52"/>
  <c r="Z49" i="52"/>
  <c r="Z50" i="52" s="1"/>
  <c r="AE140" i="52"/>
  <c r="AE141" i="52" s="1"/>
  <c r="AD48" i="52"/>
  <c r="X80" i="52"/>
  <c r="X66" i="52"/>
  <c r="X68" i="52" s="1"/>
  <c r="P77" i="52"/>
  <c r="P70" i="52"/>
  <c r="AB67" i="52"/>
  <c r="AA76" i="52"/>
  <c r="AQ67" i="52"/>
  <c r="W75" i="52"/>
  <c r="AD85" i="52" l="1"/>
  <c r="AD99" i="52" s="1"/>
  <c r="AE73" i="52"/>
  <c r="AC109" i="52"/>
  <c r="AC108" i="52" s="1"/>
  <c r="AB76" i="52"/>
  <c r="AC67" i="52"/>
  <c r="AE48" i="52"/>
  <c r="AC137" i="52"/>
  <c r="AA49" i="52"/>
  <c r="AA50" i="52" s="1"/>
  <c r="Q56" i="52"/>
  <c r="Q69" i="52" s="1"/>
  <c r="Q82" i="52"/>
  <c r="X75" i="52"/>
  <c r="AD47" i="52"/>
  <c r="AD74" i="52"/>
  <c r="AE58" i="52"/>
  <c r="AD52" i="52"/>
  <c r="P71" i="52"/>
  <c r="AF140" i="52"/>
  <c r="AF141" i="52" s="1"/>
  <c r="Y80" i="52"/>
  <c r="Y66" i="52"/>
  <c r="Y68" i="52" s="1"/>
  <c r="Z61" i="52"/>
  <c r="Z60" i="52" s="1"/>
  <c r="Z59" i="52"/>
  <c r="R53" i="52"/>
  <c r="AE85" i="52" l="1"/>
  <c r="AE99" i="52" s="1"/>
  <c r="AF73" i="52"/>
  <c r="AD109" i="52"/>
  <c r="AD108" i="52" s="1"/>
  <c r="P72" i="52"/>
  <c r="Z80" i="52"/>
  <c r="Z66" i="52"/>
  <c r="Z68" i="52" s="1"/>
  <c r="AD137" i="52"/>
  <c r="AB49" i="52"/>
  <c r="AB50" i="52" s="1"/>
  <c r="R55" i="52"/>
  <c r="Q77" i="52"/>
  <c r="Q70" i="52"/>
  <c r="AF48" i="52"/>
  <c r="Y75" i="52"/>
  <c r="AG140" i="52"/>
  <c r="AE47" i="52"/>
  <c r="AF58" i="52"/>
  <c r="AE52" i="52"/>
  <c r="AE74" i="52"/>
  <c r="AA59" i="52"/>
  <c r="AA60" i="52"/>
  <c r="AD67" i="52"/>
  <c r="AC76" i="52"/>
  <c r="AE109" i="52" l="1"/>
  <c r="AE108" i="52" s="1"/>
  <c r="AD76" i="52"/>
  <c r="AE67" i="52"/>
  <c r="AH140" i="52"/>
  <c r="AH141" i="52" s="1"/>
  <c r="AB60" i="52"/>
  <c r="AB59" i="52"/>
  <c r="AG141" i="52"/>
  <c r="R56" i="52"/>
  <c r="R69" i="52" s="1"/>
  <c r="R82" i="52"/>
  <c r="AE137" i="52"/>
  <c r="AC49" i="52"/>
  <c r="AC50" i="52" s="1"/>
  <c r="AF52" i="52"/>
  <c r="AF47" i="52"/>
  <c r="AF74" i="52"/>
  <c r="AG58" i="52"/>
  <c r="AA80" i="52"/>
  <c r="AA66" i="52"/>
  <c r="AA68" i="52" s="1"/>
  <c r="AG48" i="52"/>
  <c r="S53" i="52"/>
  <c r="Q71" i="52"/>
  <c r="Z75" i="52"/>
  <c r="AF85" i="52" l="1"/>
  <c r="AF99" i="52" s="1"/>
  <c r="AG73" i="52"/>
  <c r="AG85" i="52"/>
  <c r="AG99" i="52" s="1"/>
  <c r="AH73" i="52"/>
  <c r="Q72" i="52"/>
  <c r="AF109" i="52"/>
  <c r="AF108" i="52" s="1"/>
  <c r="AF137" i="52"/>
  <c r="AD49" i="52"/>
  <c r="AD50" i="52" s="1"/>
  <c r="AG52" i="52"/>
  <c r="AG74" i="52"/>
  <c r="AH58" i="52"/>
  <c r="AG47" i="52"/>
  <c r="AH48" i="52"/>
  <c r="AB80" i="52"/>
  <c r="AB66" i="52"/>
  <c r="AB68" i="52" s="1"/>
  <c r="AI140" i="52"/>
  <c r="AI141" i="52" s="1"/>
  <c r="R77" i="52"/>
  <c r="R70" i="52"/>
  <c r="AE76" i="52"/>
  <c r="AF67" i="52"/>
  <c r="S55" i="52"/>
  <c r="T53" i="52" s="1"/>
  <c r="AA75" i="52"/>
  <c r="AC60" i="52"/>
  <c r="AC59" i="52"/>
  <c r="AE50" i="52" l="1"/>
  <c r="AH85" i="52"/>
  <c r="AH99" i="52" s="1"/>
  <c r="AI73" i="52"/>
  <c r="AG109" i="52"/>
  <c r="AG108" i="52" s="1"/>
  <c r="AF76" i="52"/>
  <c r="AG67" i="52"/>
  <c r="AR67" i="52"/>
  <c r="AH52" i="52"/>
  <c r="AH47" i="52"/>
  <c r="AH74" i="52"/>
  <c r="AI58" i="52"/>
  <c r="AG137" i="52"/>
  <c r="AE49" i="52"/>
  <c r="AC66" i="52"/>
  <c r="AC68" i="52" s="1"/>
  <c r="AC80" i="52"/>
  <c r="AI48" i="52"/>
  <c r="S56" i="52"/>
  <c r="S69" i="52" s="1"/>
  <c r="S82" i="52"/>
  <c r="R71" i="52"/>
  <c r="AB75" i="52"/>
  <c r="T55" i="52"/>
  <c r="AJ140" i="52"/>
  <c r="AD60" i="52"/>
  <c r="AD59" i="52"/>
  <c r="AH109" i="52" l="1"/>
  <c r="AH108" i="52" s="1"/>
  <c r="R72" i="52"/>
  <c r="AD80" i="52"/>
  <c r="AD66" i="52"/>
  <c r="AD68" i="52" s="1"/>
  <c r="S77" i="52"/>
  <c r="S70" i="52"/>
  <c r="AC75" i="52"/>
  <c r="T82" i="52"/>
  <c r="T56" i="52"/>
  <c r="T69" i="52" s="1"/>
  <c r="AJ48" i="52"/>
  <c r="AE60" i="52"/>
  <c r="AE59" i="52"/>
  <c r="AG76" i="52"/>
  <c r="AH67" i="52"/>
  <c r="AK140" i="52"/>
  <c r="AI52" i="52"/>
  <c r="AI47" i="52"/>
  <c r="AI74" i="52"/>
  <c r="AJ58" i="52"/>
  <c r="AJ141" i="52"/>
  <c r="U53" i="52"/>
  <c r="AH137" i="52"/>
  <c r="AF49" i="52"/>
  <c r="AF50" i="52" s="1"/>
  <c r="AI85" i="52" l="1"/>
  <c r="AI99" i="52" s="1"/>
  <c r="AJ73" i="52"/>
  <c r="AI109" i="52"/>
  <c r="AI108" i="52" s="1"/>
  <c r="AF61" i="52"/>
  <c r="AF60" i="52" s="1"/>
  <c r="AF59" i="52"/>
  <c r="AL140" i="52"/>
  <c r="AL141" i="52" s="1"/>
  <c r="T77" i="52"/>
  <c r="T70" i="52"/>
  <c r="S71" i="52"/>
  <c r="U55" i="52"/>
  <c r="V53" i="52" s="1"/>
  <c r="AH76" i="52"/>
  <c r="AI67" i="52"/>
  <c r="AJ52" i="52"/>
  <c r="AJ47" i="52"/>
  <c r="AJ74" i="52"/>
  <c r="AK58" i="52"/>
  <c r="AI137" i="52"/>
  <c r="AG49" i="52"/>
  <c r="AG50" i="52" s="1"/>
  <c r="AK141" i="52"/>
  <c r="AE80" i="52"/>
  <c r="AE66" i="52"/>
  <c r="AE68" i="52" s="1"/>
  <c r="AK48" i="52"/>
  <c r="AD75" i="52"/>
  <c r="AL73" i="52" l="1"/>
  <c r="AJ85" i="52"/>
  <c r="AJ99" i="52" s="1"/>
  <c r="AK73" i="52"/>
  <c r="AK85" i="52" s="1"/>
  <c r="AK99" i="52" s="1"/>
  <c r="AJ109" i="52"/>
  <c r="AJ108" i="52" s="1"/>
  <c r="S72" i="52"/>
  <c r="AE75" i="52"/>
  <c r="AL48" i="52"/>
  <c r="AK74" i="52"/>
  <c r="AL58" i="52"/>
  <c r="AK52" i="52"/>
  <c r="AK47" i="52"/>
  <c r="U82" i="52"/>
  <c r="U56" i="52"/>
  <c r="U69" i="52" s="1"/>
  <c r="AM140" i="52"/>
  <c r="AM141" i="52" s="1"/>
  <c r="AI76" i="52"/>
  <c r="AJ67" i="52"/>
  <c r="AF80" i="52"/>
  <c r="AF66" i="52"/>
  <c r="AF68" i="52" s="1"/>
  <c r="AJ137" i="52"/>
  <c r="AH49" i="52"/>
  <c r="AH50" i="52" s="1"/>
  <c r="V55" i="52"/>
  <c r="W53" i="52" s="1"/>
  <c r="T71" i="52"/>
  <c r="AG59" i="52"/>
  <c r="AG60" i="52"/>
  <c r="AL85" i="52" l="1"/>
  <c r="AL99" i="52" s="1"/>
  <c r="AM73" i="52"/>
  <c r="AK109" i="52"/>
  <c r="AK108" i="52" s="1"/>
  <c r="AL47" i="52"/>
  <c r="AL74" i="52"/>
  <c r="AM58" i="52"/>
  <c r="AL52" i="52"/>
  <c r="AK137" i="52"/>
  <c r="AI49" i="52"/>
  <c r="AI50" i="52" s="1"/>
  <c r="W55" i="52"/>
  <c r="X53" i="52" s="1"/>
  <c r="AN140" i="52"/>
  <c r="AM48" i="52"/>
  <c r="AG80" i="52"/>
  <c r="AG66" i="52"/>
  <c r="AG68" i="52" s="1"/>
  <c r="V82" i="52"/>
  <c r="V56" i="52"/>
  <c r="V69" i="52" s="1"/>
  <c r="AK67" i="52"/>
  <c r="AJ76" i="52"/>
  <c r="T72" i="52"/>
  <c r="AH60" i="52"/>
  <c r="AH59" i="52"/>
  <c r="AF75" i="52"/>
  <c r="U77" i="52"/>
  <c r="U70" i="52"/>
  <c r="AL109" i="52" l="1"/>
  <c r="AL108" i="52" s="1"/>
  <c r="AK76" i="52"/>
  <c r="AL67" i="52"/>
  <c r="X55" i="52"/>
  <c r="Y53" i="52" s="1"/>
  <c r="V77" i="52"/>
  <c r="V70" i="52"/>
  <c r="AN48" i="52"/>
  <c r="W82" i="52"/>
  <c r="W56" i="52"/>
  <c r="W69" i="52" s="1"/>
  <c r="AO140" i="52"/>
  <c r="AO141" i="52" s="1"/>
  <c r="AM52" i="52"/>
  <c r="AM74" i="52"/>
  <c r="AN58" i="52"/>
  <c r="AM47" i="52"/>
  <c r="AG75" i="52"/>
  <c r="AL137" i="52"/>
  <c r="AJ49" i="52"/>
  <c r="AJ50" i="52" s="1"/>
  <c r="U71" i="52"/>
  <c r="AH80" i="52"/>
  <c r="AH66" i="52"/>
  <c r="AH68" i="52" s="1"/>
  <c r="AN141" i="52"/>
  <c r="AI59" i="52"/>
  <c r="AI60" i="52"/>
  <c r="AK50" i="52" l="1"/>
  <c r="AM85" i="52"/>
  <c r="AM99" i="52" s="1"/>
  <c r="AN73" i="52"/>
  <c r="AN85" i="52" s="1"/>
  <c r="AN99" i="52" s="1"/>
  <c r="AO73" i="52"/>
  <c r="AM109" i="52"/>
  <c r="AM108" i="52" s="1"/>
  <c r="AH75" i="52"/>
  <c r="AJ59" i="52"/>
  <c r="AJ60" i="52"/>
  <c r="Y55" i="52"/>
  <c r="Z53" i="52" s="1"/>
  <c r="W77" i="52"/>
  <c r="W70" i="52"/>
  <c r="V71" i="52"/>
  <c r="X82" i="52"/>
  <c r="X56" i="52"/>
  <c r="X69" i="52" s="1"/>
  <c r="AO48" i="52"/>
  <c r="AM137" i="52"/>
  <c r="AK49" i="52"/>
  <c r="U72" i="52"/>
  <c r="AN52" i="52"/>
  <c r="AN47" i="52"/>
  <c r="AN74" i="52"/>
  <c r="AO58" i="52"/>
  <c r="AP140" i="52"/>
  <c r="AL76" i="52"/>
  <c r="AM67" i="52"/>
  <c r="AI80" i="52"/>
  <c r="AI66" i="52"/>
  <c r="AI68" i="52" s="1"/>
  <c r="AN109" i="52" l="1"/>
  <c r="AN108" i="52" s="1"/>
  <c r="V72" i="52"/>
  <c r="Z55" i="52"/>
  <c r="AA53" i="52" s="1"/>
  <c r="AO52" i="52"/>
  <c r="AO47" i="52"/>
  <c r="AO74" i="52"/>
  <c r="AP58" i="52"/>
  <c r="AK60" i="52"/>
  <c r="AK59" i="52"/>
  <c r="AP48" i="52"/>
  <c r="X77" i="52"/>
  <c r="X70" i="52"/>
  <c r="W71" i="52"/>
  <c r="AI75" i="52"/>
  <c r="AL49" i="52"/>
  <c r="AL50" i="52" s="1"/>
  <c r="AN137" i="52"/>
  <c r="AJ66" i="52"/>
  <c r="AJ68" i="52" s="1"/>
  <c r="AJ80" i="52"/>
  <c r="AQ140" i="52"/>
  <c r="AQ141" i="52" s="1"/>
  <c r="AN67" i="52"/>
  <c r="AM76" i="52"/>
  <c r="AP141" i="52"/>
  <c r="Y56" i="52"/>
  <c r="Y69" i="52" s="1"/>
  <c r="Y82" i="52"/>
  <c r="AO85" i="52" l="1"/>
  <c r="AO99" i="52" s="1"/>
  <c r="AP73" i="52"/>
  <c r="AP85" i="52"/>
  <c r="AP99" i="52" s="1"/>
  <c r="AO109" i="52"/>
  <c r="AO108" i="52" s="1"/>
  <c r="W72" i="52"/>
  <c r="AA55" i="52"/>
  <c r="AB53" i="52" s="1"/>
  <c r="AJ75" i="52"/>
  <c r="X71" i="52"/>
  <c r="AK66" i="52"/>
  <c r="AK68" i="52" s="1"/>
  <c r="AK80" i="52"/>
  <c r="AN76" i="52"/>
  <c r="AO67" i="52"/>
  <c r="Y77" i="52"/>
  <c r="Y70" i="52"/>
  <c r="AR140" i="52"/>
  <c r="AR141" i="52" s="1"/>
  <c r="AP47" i="52"/>
  <c r="AP74" i="52"/>
  <c r="AP52" i="52"/>
  <c r="AO137" i="52"/>
  <c r="AM49" i="52"/>
  <c r="AM50" i="52" s="1"/>
  <c r="AL61" i="52"/>
  <c r="AL60" i="52" s="1"/>
  <c r="AL59" i="52"/>
  <c r="Z82" i="52"/>
  <c r="Z56" i="52"/>
  <c r="Z69" i="52" s="1"/>
  <c r="AQ99" i="52" l="1"/>
  <c r="A100" i="52" s="1"/>
  <c r="X72" i="52"/>
  <c r="AP109" i="52"/>
  <c r="AP108" i="52" s="1"/>
  <c r="AB55" i="52"/>
  <c r="AC53" i="52" s="1"/>
  <c r="AN49" i="52"/>
  <c r="AN50" i="52" s="1"/>
  <c r="AP137" i="52"/>
  <c r="Y71" i="52"/>
  <c r="AK75" i="52"/>
  <c r="Z77" i="52"/>
  <c r="Z70" i="52"/>
  <c r="AM60" i="52"/>
  <c r="AM59" i="52"/>
  <c r="AL80" i="52"/>
  <c r="AL66" i="52"/>
  <c r="AL68" i="52" s="1"/>
  <c r="AS140" i="52"/>
  <c r="AS141" i="52" s="1"/>
  <c r="AP67" i="52"/>
  <c r="AO76" i="52"/>
  <c r="AA82" i="52"/>
  <c r="AA56" i="52"/>
  <c r="AA69" i="52" s="1"/>
  <c r="Y72" i="52" l="1"/>
  <c r="AC55" i="52"/>
  <c r="AD53" i="52" s="1"/>
  <c r="AN60" i="52"/>
  <c r="AN59" i="52"/>
  <c r="AA77" i="52"/>
  <c r="AA70" i="52"/>
  <c r="AL75" i="52"/>
  <c r="Z71" i="52"/>
  <c r="AT140" i="52"/>
  <c r="AP76" i="52"/>
  <c r="AS67" i="52"/>
  <c r="AM66" i="52"/>
  <c r="AM68" i="52" s="1"/>
  <c r="AM80" i="52"/>
  <c r="AQ137" i="52"/>
  <c r="AO49" i="52"/>
  <c r="AO50" i="52" s="1"/>
  <c r="AB82" i="52"/>
  <c r="AB56" i="52"/>
  <c r="AB69" i="52" s="1"/>
  <c r="AD55" i="52" l="1"/>
  <c r="AE53" i="52" s="1"/>
  <c r="AO60" i="52"/>
  <c r="AO59" i="52"/>
  <c r="AM75" i="52"/>
  <c r="AU140" i="52"/>
  <c r="AR137" i="52"/>
  <c r="AS137" i="52" s="1"/>
  <c r="AT137" i="52" s="1"/>
  <c r="AU137" i="52" s="1"/>
  <c r="AV137" i="52" s="1"/>
  <c r="AW137" i="52" s="1"/>
  <c r="AX137" i="52" s="1"/>
  <c r="AY137" i="52" s="1"/>
  <c r="AP49" i="52"/>
  <c r="AP50" i="52" s="1"/>
  <c r="Z72" i="52"/>
  <c r="AA71" i="52"/>
  <c r="AB77" i="52"/>
  <c r="AB70" i="52"/>
  <c r="AT141" i="52"/>
  <c r="AN80" i="52"/>
  <c r="AN66" i="52"/>
  <c r="AN68" i="52" s="1"/>
  <c r="AC82" i="52"/>
  <c r="AC56" i="52"/>
  <c r="AC69" i="52" s="1"/>
  <c r="AA72" i="52" l="1"/>
  <c r="AE55" i="52"/>
  <c r="AF53" i="52" s="1"/>
  <c r="AB71" i="52"/>
  <c r="AV140" i="52"/>
  <c r="AV141" i="52" s="1"/>
  <c r="AO80" i="52"/>
  <c r="AO66" i="52"/>
  <c r="AO68" i="52" s="1"/>
  <c r="AN75" i="52"/>
  <c r="AP59" i="52"/>
  <c r="AP60" i="52"/>
  <c r="AU141" i="52"/>
  <c r="AC77" i="52"/>
  <c r="AC70" i="52"/>
  <c r="AD82" i="52"/>
  <c r="AD56" i="52"/>
  <c r="AD69" i="52" s="1"/>
  <c r="AF55" i="52" l="1"/>
  <c r="AG53" i="52" s="1"/>
  <c r="AC71" i="52"/>
  <c r="AO75" i="52"/>
  <c r="AB72" i="52"/>
  <c r="AD77" i="52"/>
  <c r="AD70" i="52"/>
  <c r="AW140" i="52"/>
  <c r="AW141" i="52" s="1"/>
  <c r="AP66" i="52"/>
  <c r="AP68" i="52" s="1"/>
  <c r="AP80" i="52"/>
  <c r="AE82" i="52"/>
  <c r="AE56" i="52"/>
  <c r="AE69" i="52" s="1"/>
  <c r="AC72" i="52" l="1"/>
  <c r="AG55" i="52"/>
  <c r="AH53" i="52" s="1"/>
  <c r="AX140" i="52"/>
  <c r="AX141" i="52" s="1"/>
  <c r="AE77" i="52"/>
  <c r="AE70" i="52"/>
  <c r="AP75" i="52"/>
  <c r="AD71" i="52"/>
  <c r="AF82" i="52"/>
  <c r="AF56" i="52"/>
  <c r="AF69" i="52" s="1"/>
  <c r="AD72" i="52" l="1"/>
  <c r="AH55" i="52"/>
  <c r="AI53" i="52" s="1"/>
  <c r="AY140" i="52"/>
  <c r="AY141" i="52" s="1"/>
  <c r="AE71" i="52"/>
  <c r="AF77" i="52"/>
  <c r="AF70" i="52"/>
  <c r="AG82" i="52"/>
  <c r="AG56" i="52"/>
  <c r="AG69" i="52" s="1"/>
  <c r="AE72" i="52" l="1"/>
  <c r="AI55" i="52"/>
  <c r="AJ53" i="52" s="1"/>
  <c r="AF71" i="52"/>
  <c r="AG77" i="52"/>
  <c r="AG70" i="52"/>
  <c r="AH82" i="52"/>
  <c r="AH56" i="52"/>
  <c r="AH69" i="52" s="1"/>
  <c r="AJ55" i="52" l="1"/>
  <c r="AH77" i="52"/>
  <c r="AH70" i="52"/>
  <c r="AF72" i="52"/>
  <c r="AG71" i="52"/>
  <c r="AI82" i="52"/>
  <c r="AI56" i="52"/>
  <c r="AI69" i="52" s="1"/>
  <c r="AH71" i="52" l="1"/>
  <c r="AJ56" i="52"/>
  <c r="AJ69" i="52" s="1"/>
  <c r="AJ82" i="52"/>
  <c r="AG72" i="52"/>
  <c r="AI77" i="52"/>
  <c r="AI70" i="52"/>
  <c r="AK53" i="52"/>
  <c r="AK55" i="52" l="1"/>
  <c r="AI71" i="52"/>
  <c r="AJ77" i="52"/>
  <c r="AJ70" i="52"/>
  <c r="AH72" i="52"/>
  <c r="AK82" i="52" l="1"/>
  <c r="AK56" i="52"/>
  <c r="AK69" i="52" s="1"/>
  <c r="AJ71" i="52"/>
  <c r="AI72" i="52"/>
  <c r="AL53" i="52"/>
  <c r="AJ72" i="52" l="1"/>
  <c r="AL55" i="52"/>
  <c r="AK77" i="52"/>
  <c r="AK70" i="52"/>
  <c r="AK71" i="52" l="1"/>
  <c r="AL56" i="52"/>
  <c r="AL69" i="52" s="1"/>
  <c r="AL82" i="52"/>
  <c r="AM53" i="52"/>
  <c r="AK72" i="52" l="1"/>
  <c r="AL77" i="52"/>
  <c r="AL70" i="52"/>
  <c r="AM55" i="52"/>
  <c r="AM82" i="52" l="1"/>
  <c r="AM56" i="52"/>
  <c r="AM69" i="52" s="1"/>
  <c r="AN53" i="52"/>
  <c r="AL71" i="52"/>
  <c r="AN55" i="52" l="1"/>
  <c r="AL72" i="52"/>
  <c r="AM77" i="52"/>
  <c r="AM70" i="52"/>
  <c r="AN82" i="52" l="1"/>
  <c r="AN56" i="52"/>
  <c r="AN69" i="52" s="1"/>
  <c r="AM71" i="52"/>
  <c r="AO53" i="52"/>
  <c r="AN77" i="52" l="1"/>
  <c r="AN70" i="52"/>
  <c r="AO55" i="52"/>
  <c r="AM72" i="52"/>
  <c r="AO82" i="52" l="1"/>
  <c r="AO56" i="52"/>
  <c r="AO69" i="52" s="1"/>
  <c r="AP53" i="52"/>
  <c r="AP55" i="52" s="1"/>
  <c r="AN71" i="52"/>
  <c r="AP82" i="52" l="1"/>
  <c r="AP56" i="52"/>
  <c r="AP69" i="52" s="1"/>
  <c r="AO77" i="52"/>
  <c r="AO70" i="52"/>
  <c r="AN72" i="52"/>
  <c r="AO71" i="52" l="1"/>
  <c r="AP77" i="52"/>
  <c r="AP70" i="52"/>
  <c r="AO72" i="52" l="1"/>
  <c r="AP71" i="52"/>
  <c r="AP72" i="52" l="1"/>
  <c r="B83" i="52" l="1"/>
  <c r="B88" i="52" l="1"/>
  <c r="B84" i="52"/>
  <c r="B89" i="52" s="1"/>
  <c r="B86" i="52"/>
  <c r="C83" i="52"/>
  <c r="C86" i="52" s="1"/>
  <c r="D83" i="52" l="1"/>
  <c r="D86" i="52" s="1"/>
  <c r="D87" i="52" s="1"/>
  <c r="B87" i="52"/>
  <c r="B90" i="52" s="1"/>
  <c r="C87" i="52"/>
  <c r="C90" i="52" s="1"/>
  <c r="C84" i="52"/>
  <c r="C89" i="52" s="1"/>
  <c r="C88" i="52"/>
  <c r="D88" i="52"/>
  <c r="D84" i="52" l="1"/>
  <c r="D89" i="52" s="1"/>
  <c r="D90" i="52"/>
  <c r="G83" i="52"/>
  <c r="G86" i="52" s="1"/>
  <c r="E83" i="52"/>
  <c r="E86" i="52" l="1"/>
  <c r="E88" i="52"/>
  <c r="E84" i="52"/>
  <c r="E89" i="52" s="1"/>
  <c r="F83" i="52"/>
  <c r="F86" i="52" s="1"/>
  <c r="H83" i="52" l="1"/>
  <c r="H88" i="52" s="1"/>
  <c r="G84" i="52"/>
  <c r="F88" i="52"/>
  <c r="G87" i="52"/>
  <c r="F87" i="52"/>
  <c r="E87" i="52"/>
  <c r="E90" i="52" s="1"/>
  <c r="G88" i="52"/>
  <c r="F84" i="52"/>
  <c r="F89" i="52" s="1"/>
  <c r="H84" i="52" l="1"/>
  <c r="H89" i="52" s="1"/>
  <c r="F90" i="52"/>
  <c r="J83" i="52"/>
  <c r="J86" i="52" s="1"/>
  <c r="G90" i="52"/>
  <c r="G89" i="52"/>
  <c r="I83" i="52"/>
  <c r="H86" i="52"/>
  <c r="K83" i="52" l="1"/>
  <c r="K84" i="52" s="1"/>
  <c r="H87" i="52"/>
  <c r="H90" i="52" s="1"/>
  <c r="I86" i="52"/>
  <c r="I84" i="52"/>
  <c r="I89" i="52" s="1"/>
  <c r="J88" i="52"/>
  <c r="I88" i="52"/>
  <c r="J84" i="52"/>
  <c r="K88" i="52" l="1"/>
  <c r="J89" i="52"/>
  <c r="K89" i="52"/>
  <c r="I87" i="52"/>
  <c r="I90" i="52" s="1"/>
  <c r="J87" i="52"/>
  <c r="J90" i="52" s="1"/>
  <c r="L83" i="52"/>
  <c r="K86" i="52"/>
  <c r="M83" i="52" l="1"/>
  <c r="L86" i="52"/>
  <c r="L87" i="52" s="1"/>
  <c r="L84" i="52"/>
  <c r="L89" i="52" s="1"/>
  <c r="G28" i="52" s="1"/>
  <c r="C105" i="52" s="1"/>
  <c r="L88" i="52"/>
  <c r="B105" i="52" s="1"/>
  <c r="K87" i="52"/>
  <c r="K90" i="52" s="1"/>
  <c r="L90" i="52" l="1"/>
  <c r="G29" i="52" s="1"/>
  <c r="D105" i="52" s="1"/>
  <c r="N83" i="52"/>
  <c r="M86" i="52"/>
  <c r="M87" i="52" s="1"/>
  <c r="M84" i="52"/>
  <c r="M89" i="52" s="1"/>
  <c r="M88" i="52"/>
  <c r="M90" i="52" l="1"/>
  <c r="G30" i="52"/>
  <c r="A105" i="52" s="1"/>
  <c r="O83" i="52"/>
  <c r="N86" i="52"/>
  <c r="N87" i="52" s="1"/>
  <c r="N90" i="52" s="1"/>
  <c r="N88" i="52"/>
  <c r="N84" i="52"/>
  <c r="N89" i="52" s="1"/>
  <c r="P83" i="52" l="1"/>
  <c r="O86" i="52"/>
  <c r="O87" i="52" s="1"/>
  <c r="O90" i="52" s="1"/>
  <c r="O84" i="52"/>
  <c r="O89" i="52" s="1"/>
  <c r="O88" i="52"/>
  <c r="Q83" i="52" l="1"/>
  <c r="P86" i="52"/>
  <c r="P87" i="52" s="1"/>
  <c r="P90" i="52" s="1"/>
  <c r="P84" i="52"/>
  <c r="P89" i="52" s="1"/>
  <c r="P88" i="52"/>
  <c r="R83" i="52" l="1"/>
  <c r="Q86" i="52"/>
  <c r="Q87" i="52" s="1"/>
  <c r="Q90" i="52" s="1"/>
  <c r="Q84" i="52"/>
  <c r="Q89" i="52" s="1"/>
  <c r="Q88" i="52"/>
  <c r="S83" i="52" l="1"/>
  <c r="R86" i="52"/>
  <c r="R87" i="52" s="1"/>
  <c r="R90" i="52" s="1"/>
  <c r="R88" i="52"/>
  <c r="R84" i="52"/>
  <c r="R89" i="52" s="1"/>
  <c r="T83" i="52" l="1"/>
  <c r="S86" i="52"/>
  <c r="S87" i="52" s="1"/>
  <c r="S90" i="52" s="1"/>
  <c r="S88" i="52"/>
  <c r="S84" i="52"/>
  <c r="S89" i="52" s="1"/>
  <c r="U83" i="52" l="1"/>
  <c r="T86" i="52"/>
  <c r="T87" i="52" s="1"/>
  <c r="T90" i="52" s="1"/>
  <c r="T84" i="52"/>
  <c r="T89" i="52" s="1"/>
  <c r="T88" i="52"/>
  <c r="V83" i="52" l="1"/>
  <c r="U86" i="52"/>
  <c r="U87" i="52" s="1"/>
  <c r="U90" i="52" s="1"/>
  <c r="U88" i="52"/>
  <c r="U84" i="52"/>
  <c r="U89" i="52" s="1"/>
  <c r="W83" i="52" l="1"/>
  <c r="V86" i="52"/>
  <c r="V87" i="52" s="1"/>
  <c r="V90" i="52" s="1"/>
  <c r="V84" i="52"/>
  <c r="V89" i="52" s="1"/>
  <c r="V88" i="52"/>
  <c r="X83" i="52" l="1"/>
  <c r="W86" i="52"/>
  <c r="W87" i="52" s="1"/>
  <c r="W90" i="52" s="1"/>
  <c r="W88" i="52"/>
  <c r="W84" i="52"/>
  <c r="W89" i="52" s="1"/>
  <c r="Y83" i="52" l="1"/>
  <c r="X86" i="52"/>
  <c r="X87" i="52" s="1"/>
  <c r="X90" i="52" s="1"/>
  <c r="X88" i="52"/>
  <c r="X84" i="52"/>
  <c r="X89" i="52" s="1"/>
  <c r="Z83" i="52" l="1"/>
  <c r="Y86" i="52"/>
  <c r="Y87" i="52" s="1"/>
  <c r="Y90" i="52" s="1"/>
  <c r="Y88" i="52"/>
  <c r="Y84" i="52"/>
  <c r="Y89" i="52" s="1"/>
  <c r="AA83" i="52" l="1"/>
  <c r="Z86" i="52"/>
  <c r="Z87" i="52" s="1"/>
  <c r="Z90" i="52" s="1"/>
  <c r="Z88" i="52"/>
  <c r="Z84" i="52"/>
  <c r="Z89" i="52" s="1"/>
  <c r="AB83" i="52" l="1"/>
  <c r="AA86" i="52"/>
  <c r="AA87" i="52" s="1"/>
  <c r="AA90" i="52" s="1"/>
  <c r="AA84" i="52"/>
  <c r="AA89" i="52" s="1"/>
  <c r="AA88" i="52"/>
  <c r="AC83" i="52" l="1"/>
  <c r="AB86" i="52"/>
  <c r="AB87" i="52" s="1"/>
  <c r="AB90" i="52" s="1"/>
  <c r="AB84" i="52"/>
  <c r="AB89" i="52" s="1"/>
  <c r="AB88" i="52"/>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4" i="52"/>
  <c r="AF89" i="52" s="1"/>
  <c r="AF88" i="52"/>
  <c r="AH83" i="52" l="1"/>
  <c r="AG86" i="52"/>
  <c r="AG87" i="52" s="1"/>
  <c r="AG90" i="52" s="1"/>
  <c r="AG84" i="52"/>
  <c r="AG89" i="52" s="1"/>
  <c r="AG88" i="52"/>
  <c r="AI83" i="52" l="1"/>
  <c r="AH86" i="52"/>
  <c r="AH87" i="52" s="1"/>
  <c r="AH90" i="52" s="1"/>
  <c r="AH84" i="52"/>
  <c r="AH89" i="52" s="1"/>
  <c r="AH88" i="52"/>
  <c r="AJ83" i="52" l="1"/>
  <c r="AI86" i="52"/>
  <c r="AI87" i="52" s="1"/>
  <c r="AI90" i="52" s="1"/>
  <c r="AI84" i="52"/>
  <c r="AI89" i="52" s="1"/>
  <c r="AI88" i="52"/>
  <c r="AK83" i="52" l="1"/>
  <c r="AJ86" i="52"/>
  <c r="AJ87" i="52" s="1"/>
  <c r="AJ90" i="52" s="1"/>
  <c r="AJ88" i="52"/>
  <c r="AJ84" i="52"/>
  <c r="AJ89" i="52" s="1"/>
  <c r="AL83" i="52" l="1"/>
  <c r="AK86" i="52"/>
  <c r="AK87" i="52" s="1"/>
  <c r="AK90" i="52" s="1"/>
  <c r="AK84" i="52"/>
  <c r="AK89" i="52" s="1"/>
  <c r="AK88" i="52"/>
  <c r="AM83" i="52" l="1"/>
  <c r="AL86" i="52"/>
  <c r="AL87" i="52" s="1"/>
  <c r="AL90" i="52" s="1"/>
  <c r="AL88" i="52"/>
  <c r="AL84" i="52"/>
  <c r="AL89" i="52" s="1"/>
  <c r="AN83" i="52" l="1"/>
  <c r="AM86" i="52"/>
  <c r="AM87" i="52" s="1"/>
  <c r="AM90" i="52" s="1"/>
  <c r="AM88" i="52"/>
  <c r="AM84" i="52"/>
  <c r="AM89" i="52" s="1"/>
  <c r="AO83" i="52" l="1"/>
  <c r="AP83" i="52"/>
  <c r="AN86" i="52"/>
  <c r="AN87" i="52" s="1"/>
  <c r="AN90" i="52" s="1"/>
  <c r="AN88" i="52"/>
  <c r="AN84" i="52"/>
  <c r="AN89" i="52" s="1"/>
  <c r="AP86" i="52" l="1"/>
  <c r="AP88" i="52"/>
  <c r="AP84" i="52"/>
  <c r="AO86" i="52"/>
  <c r="AO87" i="52" s="1"/>
  <c r="AO90" i="52" s="1"/>
  <c r="AO84" i="52"/>
  <c r="AO89" i="52" s="1"/>
  <c r="AO88" i="52"/>
  <c r="AP89" i="52" l="1"/>
  <c r="AP87" i="52"/>
  <c r="A101" i="52" l="1"/>
  <c r="B102" i="52" s="1"/>
  <c r="AP90" i="52"/>
</calcChain>
</file>

<file path=xl/sharedStrings.xml><?xml version="1.0" encoding="utf-8"?>
<sst xmlns="http://schemas.openxmlformats.org/spreadsheetml/2006/main" count="1026" uniqueCount="596">
  <si>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</si>
  <si>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</si>
  <si>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</si>
  <si>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</si>
  <si>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</si>
  <si>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</si>
  <si>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</si>
  <si>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</si>
  <si>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</si>
  <si>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</si>
  <si>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</si>
  <si>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</si>
  <si>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</si>
  <si>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</si>
  <si>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</si>
  <si>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</si>
  <si>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</si>
  <si>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</si>
  <si>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</si>
  <si>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</si>
  <si>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</si>
  <si>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</si>
  <si>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</si>
  <si>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</si>
  <si>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</si>
  <si>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</si>
  <si>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</si>
  <si>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</si>
  <si>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</si>
  <si>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</si>
  <si>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</si>
  <si>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</si>
  <si>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</si>
  <si>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</si>
  <si>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</si>
  <si>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</si>
  <si>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</si>
  <si>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</si>
  <si>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</si>
  <si>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</si>
  <si>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</si>
  <si>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</si>
  <si>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</si>
  <si>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</si>
  <si>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</si>
  <si>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</si>
  <si>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</si>
  <si>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</si>
  <si>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</si>
  <si>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</si>
  <si>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</si>
  <si>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</si>
  <si>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</si>
  <si>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</si>
  <si>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</si>
  <si>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</si>
  <si>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</si>
  <si>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</si>
  <si>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</si>
  <si>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</si>
  <si>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</si>
  <si>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</si>
  <si>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</si>
  <si>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</si>
  <si>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</si>
  <si>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</si>
  <si>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</si>
  <si>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</si>
  <si>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</si>
  <si>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</si>
  <si>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</si>
  <si>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</si>
  <si>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</si>
  <si>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</si>
  <si>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</si>
  <si>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</si>
  <si>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</si>
  <si>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</si>
  <si>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</si>
  <si>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</si>
  <si>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</si>
  <si>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</si>
  <si>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</si>
  <si>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</si>
  <si>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</si>
  <si>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</si>
  <si>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</si>
  <si>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</si>
  <si>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</si>
  <si>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</si>
  <si>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</si>
  <si>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</si>
  <si>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</si>
  <si>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</si>
  <si>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</si>
  <si>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</si>
  <si>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</si>
  <si>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</si>
  <si>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</si>
  <si>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</si>
  <si>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</si>
  <si>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</si>
  <si>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</si>
  <si>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</si>
  <si>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</si>
  <si>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</si>
  <si>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</si>
  <si>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</si>
  <si>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</si>
  <si>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</si>
  <si>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</si>
  <si>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</si>
  <si>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</si>
  <si>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</si>
  <si>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</si>
  <si>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</si>
  <si>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</si>
  <si>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</si>
  <si>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</si>
  <si>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</si>
  <si>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</si>
  <si>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</si>
  <si>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</si>
  <si>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</si>
  <si>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</si>
  <si>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</si>
  <si>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</si>
  <si>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</si>
  <si>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</si>
  <si>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</si>
  <si>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</si>
  <si>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</si>
  <si>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</si>
  <si>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</si>
  <si>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</si>
  <si>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</si>
  <si>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</si>
  <si>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</si>
  <si>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</si>
  <si>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</si>
  <si>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</si>
  <si>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</si>
  <si>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</si>
  <si>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</si>
  <si>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</si>
  <si>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</si>
  <si>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</si>
  <si>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</si>
  <si>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</si>
  <si>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</si>
  <si>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</si>
  <si>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</si>
  <si>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</si>
  <si>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</si>
  <si>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</si>
  <si>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</si>
  <si>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</si>
  <si>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</si>
  <si>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</si>
  <si>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</si>
  <si>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</si>
  <si>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</si>
  <si>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</si>
  <si>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</si>
  <si>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</si>
  <si>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</si>
  <si>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</si>
  <si>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</si>
  <si>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</si>
  <si>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</si>
  <si>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</si>
  <si>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</si>
  <si>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</si>
  <si>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</si>
  <si>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</si>
  <si>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</si>
  <si>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</si>
  <si>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</si>
  <si>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</si>
  <si>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</si>
  <si>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</si>
  <si>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</si>
  <si>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</si>
  <si>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</si>
  <si>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</si>
  <si>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</si>
  <si>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</si>
  <si>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</si>
  <si>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</si>
  <si>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</si>
  <si>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</si>
  <si>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</si>
  <si>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</si>
  <si>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</si>
  <si>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</si>
  <si>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</si>
  <si>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</si>
  <si>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</si>
  <si>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</si>
  <si>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</si>
  <si>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</si>
  <si>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</si>
  <si>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</si>
  <si>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</si>
  <si>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</si>
  <si>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</si>
  <si>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</si>
  <si>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</si>
  <si>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</si>
  <si>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</si>
  <si>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</si>
  <si>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</si>
  <si>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</si>
  <si>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</si>
  <si>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</si>
  <si>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</si>
  <si>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</si>
  <si>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</si>
  <si>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</si>
  <si>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</si>
  <si>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</si>
  <si>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</si>
  <si>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</si>
  <si>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</si>
  <si>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</si>
  <si>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</si>
  <si>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</si>
  <si>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</si>
  <si>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</si>
  <si>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</si>
  <si>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</si>
  <si>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</si>
  <si>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</si>
  <si>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</si>
  <si>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</si>
  <si>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</si>
  <si>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</si>
  <si>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</si>
  <si>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</si>
  <si>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</si>
  <si>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</si>
  <si>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</si>
  <si>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</si>
  <si>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</si>
  <si>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</si>
  <si>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</si>
  <si>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</si>
  <si>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</si>
  <si>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</si>
  <si>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</si>
  <si>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</si>
  <si>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</si>
  <si>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</si>
  <si>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</si>
  <si>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</si>
  <si>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</si>
  <si>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</si>
  <si>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</si>
  <si>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</si>
  <si>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</si>
  <si>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</si>
  <si>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</si>
  <si>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</si>
  <si>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</si>
  <si>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</si>
  <si>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</si>
  <si>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</si>
  <si>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</si>
  <si>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</si>
  <si>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</si>
  <si>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</si>
  <si>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</si>
  <si>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</si>
  <si>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</si>
  <si>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</si>
  <si>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</si>
  <si>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</si>
  <si>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</si>
  <si>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</si>
  <si>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</si>
  <si>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</si>
  <si>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</si>
  <si>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</si>
  <si>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</si>
  <si>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</si>
  <si>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</si>
  <si>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</si>
  <si>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</si>
  <si>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</si>
  <si>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</si>
  <si>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</si>
  <si>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</si>
  <si>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</si>
  <si>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</si>
  <si>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</si>
  <si>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</si>
  <si>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</si>
  <si>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</si>
  <si>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</si>
  <si>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</si>
  <si>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</si>
  <si>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</si>
  <si>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</si>
  <si>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</si>
  <si>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</si>
  <si>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</si>
  <si>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</si>
  <si>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</si>
  <si>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</si>
  <si>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</si>
  <si>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</si>
  <si>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</si>
  <si>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</si>
  <si>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</si>
  <si>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</si>
  <si>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</si>
  <si>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</si>
  <si>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</si>
  <si>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</si>
  <si>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</si>
  <si>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</si>
  <si>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</si>
  <si>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</si>
  <si>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</si>
  <si>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</si>
  <si>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</si>
  <si>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</si>
  <si>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</si>
  <si>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</si>
  <si>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</si>
  <si>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</si>
  <si>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</si>
  <si>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</si>
  <si>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</si>
  <si>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</si>
  <si>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</si>
  <si>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</si>
  <si>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</si>
  <si>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</si>
  <si>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</si>
  <si>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</si>
  <si>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</si>
  <si>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</si>
  <si>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</si>
  <si>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</si>
  <si>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</si>
  <si>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</si>
  <si>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</si>
  <si>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</si>
  <si>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</si>
  <si>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</si>
  <si>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</si>
  <si>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</si>
  <si>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</si>
  <si>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</si>
  <si>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</si>
  <si>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</si>
  <si>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</si>
  <si>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</si>
  <si>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</si>
  <si>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</si>
  <si>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</si>
  <si>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</si>
  <si>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</si>
  <si>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</si>
  <si>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</si>
  <si>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</si>
  <si>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</si>
  <si>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</si>
  <si>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</si>
  <si>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</si>
  <si>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</si>
  <si>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</si>
  <si>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</si>
  <si>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</si>
  <si>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</si>
  <si>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</si>
  <si>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</si>
  <si>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</si>
  <si>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</si>
  <si>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</si>
  <si>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</si>
  <si>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</si>
  <si>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</si>
  <si>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</si>
  <si>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</si>
  <si>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</si>
  <si>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</si>
  <si>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</si>
  <si>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</si>
  <si>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</si>
  <si>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</si>
  <si>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</si>
  <si>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</si>
  <si>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</si>
  <si>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</si>
  <si>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</si>
  <si>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</si>
  <si>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</si>
  <si>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</si>
  <si>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</si>
  <si>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</si>
  <si>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</si>
  <si>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</si>
  <si>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</si>
  <si>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</si>
  <si>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</si>
  <si>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</si>
  <si>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</si>
  <si>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</si>
  <si>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</si>
  <si>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</si>
  <si>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</si>
  <si>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</si>
  <si>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</si>
  <si>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</si>
  <si>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</si>
  <si>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</si>
  <si>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</si>
  <si>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</si>
  <si>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</si>
  <si>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</si>
  <si>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</si>
  <si>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</si>
  <si>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</si>
  <si>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</si>
  <si>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</si>
  <si>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</si>
  <si>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</si>
  <si>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</si>
  <si>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</si>
  <si>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</si>
  <si>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</si>
  <si>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</si>
  <si>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</si>
  <si>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</si>
  <si>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</si>
  <si>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</si>
  <si>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</si>
  <si>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</si>
  <si>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</si>
  <si>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</si>
  <si>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</si>
  <si>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</si>
  <si>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</si>
  <si>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</si>
  <si>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</si>
  <si>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</si>
  <si>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</si>
  <si>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</si>
  <si>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</si>
  <si>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</si>
  <si>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</si>
  <si>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</si>
  <si>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</si>
  <si>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</si>
  <si>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</si>
  <si>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</si>
  <si>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</si>
  <si>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</si>
  <si>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</si>
  <si>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</si>
  <si>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</si>
  <si>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</si>
  <si>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</si>
  <si>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</si>
  <si>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</si>
  <si>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</si>
  <si>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</si>
  <si>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</si>
  <si>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</si>
  <si>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</si>
  <si>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</si>
  <si>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</si>
  <si>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</si>
  <si>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</si>
  <si>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</si>
  <si>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</si>
  <si>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</si>
  <si>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</si>
  <si>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</si>
  <si>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</si>
  <si>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</si>
  <si>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</si>
  <si>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</si>
  <si>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</si>
  <si>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</si>
  <si>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</si>
  <si>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</si>
  <si>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</si>
  <si>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</si>
  <si>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</si>
  <si>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</si>
  <si>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</si>
  <si>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</si>
  <si>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</si>
  <si>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</si>
  <si>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</si>
  <si>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</si>
  <si>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</si>
  <si>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</si>
  <si>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</si>
  <si>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</si>
  <si>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</si>
  <si>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П</t>
  </si>
  <si>
    <t>строительство</t>
  </si>
  <si>
    <t>ВЛ</t>
  </si>
  <si>
    <t>ж/б</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</si>
  <si>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</si>
  <si>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</si>
  <si>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</si>
  <si>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</si>
  <si>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</si>
  <si>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</si>
  <si>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от «__» _____ 20__ г. №___</t>
  </si>
  <si>
    <t>ВЛИ</t>
  </si>
  <si>
    <r>
      <t>После реализации инвестиционного проекта контрольные параметры будут приведены в надлежащее состояние.</t>
    </r>
    <r>
      <rPr>
        <sz val="12"/>
        <color theme="1"/>
        <rFont val="Times New Roman"/>
        <family val="1"/>
        <charset val="204"/>
      </rPr>
      <t xml:space="preserve"> Повышение индекса состояния до нормированного значения. 
Уровень напряжения соответсвует требованиям ГОСТ 32144-2013 (220 В).</t>
    </r>
  </si>
  <si>
    <t>трансформатор силовой масляный</t>
  </si>
  <si>
    <t>ТМГ</t>
  </si>
  <si>
    <t>Т-1</t>
  </si>
  <si>
    <t>МТП 15/0,4</t>
  </si>
  <si>
    <t>1966</t>
  </si>
  <si>
    <t>120</t>
  </si>
  <si>
    <t>2018</t>
  </si>
  <si>
    <t>Акт обсл. ВЛ 0,4 кВ от ТП 008-04 от 14.04.2022</t>
  </si>
  <si>
    <t>ВЛ 15-008</t>
  </si>
  <si>
    <t xml:space="preserve">ВЛ 0,4 Л-5 от ТП 008-04 </t>
  </si>
  <si>
    <t>2014 г. ООО "ЭнЭкА"</t>
  </si>
  <si>
    <t>В целом исправно и соответсвует требованиям НТД</t>
  </si>
  <si>
    <t>АО "Россети Янтарь"</t>
  </si>
  <si>
    <t>N_22-1290</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</si>
  <si>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</si>
  <si>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</si>
  <si>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t>2028</t>
  </si>
  <si>
    <t>от оп.53 до МТП новой</t>
  </si>
  <si>
    <t>ВЛ 0,4 кВ МТП новой</t>
  </si>
  <si>
    <t>от МТП-новой до опоры № 18 ВЛ 0,4 кВ Л-5 от ТП 008-04</t>
  </si>
  <si>
    <t>оп.14-15</t>
  </si>
  <si>
    <r>
      <t xml:space="preserve"> ∆P</t>
    </r>
    <r>
      <rPr>
        <vertAlign val="superscript"/>
        <sz val="11"/>
        <color theme="1"/>
        <rFont val="Calibri"/>
        <family val="2"/>
        <charset val="204"/>
        <scheme val="minor"/>
      </rPr>
      <t>15</t>
    </r>
    <r>
      <rPr>
        <sz val="11"/>
        <color theme="1"/>
        <rFont val="Calibri"/>
        <family val="2"/>
        <charset val="204"/>
        <scheme val="minor"/>
      </rPr>
      <t>тр</t>
    </r>
    <r>
      <rPr>
        <sz val="11"/>
        <color theme="1"/>
        <rFont val="Calibri"/>
        <family val="2"/>
        <scheme val="minor"/>
      </rPr>
      <t>=0,250 МВА, L</t>
    </r>
    <r>
      <rPr>
        <vertAlign val="superscript"/>
        <sz val="11"/>
        <color theme="1"/>
        <rFont val="Calibri"/>
        <family val="2"/>
        <charset val="204"/>
        <scheme val="minor"/>
      </rPr>
      <t>15</t>
    </r>
    <r>
      <rPr>
        <sz val="11"/>
        <color theme="1"/>
        <rFont val="Calibri"/>
        <family val="2"/>
        <charset val="204"/>
        <scheme val="minor"/>
      </rPr>
      <t>лэп</t>
    </r>
    <r>
      <rPr>
        <sz val="11"/>
        <color theme="1"/>
        <rFont val="Calibri"/>
        <family val="2"/>
        <scheme val="minor"/>
      </rPr>
      <t>=0,560 км, 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=0,035 км.</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</si>
  <si>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</si>
  <si>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</si>
  <si>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</si>
  <si>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</si>
  <si>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</si>
  <si>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</si>
  <si>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</si>
  <si>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</si>
  <si>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</si>
  <si>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</si>
  <si>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</si>
  <si>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</si>
  <si>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</si>
  <si>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</si>
  <si>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</si>
  <si>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</si>
  <si>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</si>
  <si>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</si>
  <si>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</si>
  <si>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</si>
  <si>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</si>
  <si>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</si>
  <si>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</si>
  <si>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</si>
  <si>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</si>
  <si>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</si>
  <si>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</si>
  <si>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</si>
  <si>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</si>
  <si>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</si>
  <si>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</si>
  <si>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</si>
  <si>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</si>
  <si>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</si>
  <si>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</si>
  <si>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0,63 (0,595) км, 0,25 (0,25) МВА</t>
  </si>
  <si>
    <t>МТП 15/0,4 кВ 250 кВА</t>
  </si>
  <si>
    <t>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t>
  </si>
  <si>
    <t>Сметная стоимость проекта в ценах 2025 года с НДС, млн. руб.</t>
  </si>
  <si>
    <t>ВЛ 15 кВ - 2,32 млн.руб./км; 
ВЛ 0,4 кВ - 2,28 млн.руб./км; 
ТП 15/0,4 кВ - 4,38 млн.руб./МВА</t>
  </si>
  <si>
    <t>Акционерное общество "Россети Янтарь" ДЗО  ПАО "Россети"</t>
  </si>
  <si>
    <t>Требуется разукрупнение сетей путем строительства МТП 15/0,4 кВ, ЛЭП 15 кВ от оп. № 53 магистрали ВЛ 15-008 до ТП-новой, ЛЭП 0,4 кВ от ТП-новой до опоры № 18 Л-5 от ТП 008-04. Участок ВЛ 0,4 от опоры № 14 до опоры № 15 Л-5 от ТП 008-04 демонтировать.</t>
  </si>
  <si>
    <t>Жалобы жителей п.Ласкино на низкое качество электроэнергии.
Акт технического обслуживания ВЛ 0,4 кВ от ТП 008-04 от 14.04.2022 г. - Превышен нормативный срок эксплуатации (год ввода 1966).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15/0,4 кВ, ЛЭП 15 кВ от оп. № 53 магистрали ВЛ 15-008 до ТП-новой, ЛЭП 0,4 кВ от ТП-новой до опоры № 18 Л-5 от ТП 008-04. Участок ВЛ 0,4 от опоры № 14 до опоры № 15 Л-5 от ТП 008-04 демонтировать.
Недостаточная пропускная способность BЛ 0,4 в период зимнего максимума.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</si>
  <si>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</si>
  <si>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</si>
  <si>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ПИР</t>
  </si>
  <si>
    <t>Разработка рабочей документации по объектам: «Строительство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 (ТЗ 3.СЭРС.2019/ЗЭРС-18); «Разукрупнение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 (ТЗ 6.УЭРС.2022/ЗРЭС-20); «Разукрупнение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 (ТЗ 19.УЭРС.2022/ЗРЭС-20); «Разукрупнение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 (ТЗ 2. УЭРС.2022/ЗРЭС-25)</t>
  </si>
  <si>
    <t>НМЦ</t>
  </si>
  <si>
    <t>ВЗ</t>
  </si>
  <si>
    <t>ВЗЛ СЦ</t>
  </si>
  <si>
    <t>АО "Янтарьэнергосервис"</t>
  </si>
  <si>
    <t>ООО "ПрофЭнергоСтрой"</t>
  </si>
  <si>
    <t>ООО "Земстрой"</t>
  </si>
  <si>
    <t>ПИР АО "Янтарьэнергосервис" договор № 410/СП от 04.07.2024 в ценах 2024 года с НДС, млн. руб.</t>
  </si>
  <si>
    <t>ПИР АО "Янтарьэнергосервис" договор № 410/СП от 04.07.2024</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</si>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</sst>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charset val="204"/>
    </font>
    <font>
      <sz val="11"/>
      <color rgb="FF000000"/>
      <name val="Times New Roman"/>
      <family val="1"/>
      <charset val="204"/>
    </font>
    <font>
      <sz val="11"/>
      <color rgb="FF000000"/>
      <name val="Arial Cyr"/>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top style="thin">
        <color auto="1"/>
      </top>
      <bottom/>
      <diagonal/>
    </border>
    <border>
      <left style="thin">
        <color indexed="64"/>
      </left>
      <right style="thin">
        <color indexed="64"/>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5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0" fontId="57" fillId="0" borderId="50" xfId="62"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168" fontId="11" fillId="0" borderId="0" xfId="62" applyNumberFormat="1" applyFont="1" applyAlignment="1">
      <alignment horizontal="left"/>
    </xf>
    <xf numFmtId="0" fontId="11" fillId="0" borderId="0" xfId="62" applyFont="1" applyAlignment="1">
      <alignment horizontal="left" wrapText="1"/>
    </xf>
    <xf numFmtId="0" fontId="36" fillId="0" borderId="0" xfId="0" applyFont="1" applyFill="1" applyBorder="1" applyAlignment="1">
      <alignment vertical="top" wrapText="1"/>
    </xf>
    <xf numFmtId="0" fontId="11" fillId="0" borderId="0" xfId="62" applyFont="1" applyFill="1" applyBorder="1" applyAlignment="1">
      <alignment vertical="center" wrapText="1"/>
    </xf>
    <xf numFmtId="0" fontId="67" fillId="0" borderId="0" xfId="62" applyFont="1" applyFill="1" applyBorder="1" applyAlignment="1">
      <alignment horizontal="center" vertical="center" wrapText="1"/>
    </xf>
    <xf numFmtId="0" fontId="11" fillId="0" borderId="0" xfId="62" applyFont="1" applyFill="1" applyBorder="1" applyAlignment="1">
      <alignment vertical="center"/>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3" fillId="0" borderId="55" xfId="1" applyFill="1" applyBorder="1" applyAlignment="1">
      <alignment vertical="center" wrapText="1"/>
    </xf>
    <xf numFmtId="0" fontId="7" fillId="0" borderId="55" xfId="1" applyFont="1" applyFill="1" applyBorder="1" applyAlignment="1">
      <alignment vertical="center" wrapText="1"/>
    </xf>
    <xf numFmtId="49" fontId="7" fillId="0" borderId="55" xfId="1" applyNumberFormat="1" applyFont="1" applyFill="1" applyBorder="1" applyAlignment="1">
      <alignment vertical="center"/>
    </xf>
    <xf numFmtId="0" fontId="7" fillId="0" borderId="56" xfId="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7" xfId="1" applyFont="1" applyBorder="1" applyAlignment="1">
      <alignment vertical="center"/>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7" xfId="1" applyNumberFormat="1" applyFont="1" applyBorder="1" applyAlignment="1">
      <alignment vertical="center"/>
    </xf>
    <xf numFmtId="0" fontId="11" fillId="0" borderId="58" xfId="2" applyFont="1" applyFill="1" applyBorder="1" applyAlignment="1">
      <alignment vertical="center" wrapText="1"/>
    </xf>
    <xf numFmtId="0" fontId="4" fillId="0" borderId="57" xfId="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0" fontId="50" fillId="0" borderId="57" xfId="2" applyFont="1" applyFill="1" applyBorder="1" applyAlignment="1">
      <alignment horizontal="center"/>
    </xf>
    <xf numFmtId="0" fontId="11" fillId="0" borderId="57" xfId="2" applyNumberFormat="1" applyFont="1" applyFill="1" applyBorder="1" applyAlignment="1">
      <alignment horizontal="left" vertical="top"/>
    </xf>
    <xf numFmtId="169" fontId="42" fillId="0" borderId="57" xfId="2" applyNumberFormat="1" applyFont="1" applyFill="1" applyBorder="1" applyAlignment="1">
      <alignment horizontal="right" vertical="top"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7" fillId="29" borderId="57" xfId="0" applyFont="1" applyFill="1" applyBorder="1" applyAlignment="1">
      <alignment horizontal="left" vertical="center"/>
    </xf>
    <xf numFmtId="14" fontId="11" fillId="0" borderId="62" xfId="2" applyNumberFormat="1" applyFont="1" applyFill="1" applyBorder="1" applyAlignment="1">
      <alignment horizontal="center" vertical="center" wrapText="1" shrinkToFit="1"/>
    </xf>
    <xf numFmtId="0" fontId="11" fillId="0" borderId="62" xfId="2" applyFont="1" applyBorder="1" applyAlignment="1">
      <alignment horizontal="center" vertical="center" wrapText="1"/>
    </xf>
    <xf numFmtId="0" fontId="11" fillId="0" borderId="62" xfId="2" applyFont="1" applyFill="1" applyBorder="1"/>
    <xf numFmtId="176" fontId="42" fillId="0" borderId="62" xfId="2" applyNumberFormat="1" applyFont="1" applyFill="1" applyBorder="1" applyAlignment="1">
      <alignment horizontal="center" vertical="center" wrapText="1"/>
    </xf>
    <xf numFmtId="176" fontId="39" fillId="0" borderId="62" xfId="2" applyNumberFormat="1" applyFont="1" applyFill="1" applyBorder="1" applyAlignment="1">
      <alignment horizontal="center" vertical="center" wrapText="1"/>
    </xf>
    <xf numFmtId="176" fontId="11" fillId="0" borderId="62" xfId="2" applyNumberFormat="1" applyFont="1" applyFill="1" applyBorder="1" applyAlignment="1">
      <alignment horizontal="center" vertical="center" wrapText="1"/>
    </xf>
    <xf numFmtId="176" fontId="11" fillId="0" borderId="62" xfId="0" applyNumberFormat="1" applyFont="1" applyFill="1" applyBorder="1" applyAlignment="1">
      <alignment horizontal="center" vertical="center"/>
    </xf>
    <xf numFmtId="176" fontId="42" fillId="0" borderId="62" xfId="0" applyNumberFormat="1" applyFont="1" applyFill="1" applyBorder="1" applyAlignment="1">
      <alignment horizontal="center" vertical="center"/>
    </xf>
    <xf numFmtId="0" fontId="11" fillId="0" borderId="63" xfId="62" applyFont="1" applyBorder="1" applyAlignment="1">
      <alignment horizontal="center" vertical="center"/>
    </xf>
    <xf numFmtId="0" fontId="11" fillId="0" borderId="64" xfId="62" applyFont="1" applyBorder="1" applyAlignment="1">
      <alignment horizontal="center" vertical="center"/>
    </xf>
    <xf numFmtId="0" fontId="11" fillId="0" borderId="63" xfId="62" applyFont="1" applyBorder="1" applyAlignment="1">
      <alignment horizontal="center" vertical="center" wrapText="1"/>
    </xf>
    <xf numFmtId="0" fontId="11" fillId="0" borderId="65" xfId="62" applyFont="1" applyBorder="1" applyAlignment="1">
      <alignment horizontal="center" vertical="center"/>
    </xf>
    <xf numFmtId="0" fontId="11" fillId="0" borderId="65" xfId="62" applyFont="1" applyBorder="1" applyAlignment="1">
      <alignment horizontal="center" vertical="center" wrapText="1"/>
    </xf>
    <xf numFmtId="0" fontId="7" fillId="0" borderId="65" xfId="0" applyFont="1" applyBorder="1" applyAlignment="1">
      <alignment horizontal="center" vertical="center" wrapText="1"/>
    </xf>
    <xf numFmtId="0" fontId="11" fillId="0" borderId="65" xfId="62" applyFont="1" applyFill="1" applyBorder="1" applyAlignment="1">
      <alignment horizontal="center" vertical="center" wrapText="1"/>
    </xf>
    <xf numFmtId="49" fontId="11" fillId="0" borderId="65" xfId="62" applyNumberFormat="1" applyFont="1" applyFill="1" applyBorder="1" applyAlignment="1">
      <alignment horizontal="center" vertical="center" wrapText="1"/>
    </xf>
    <xf numFmtId="0" fontId="11" fillId="0" borderId="65" xfId="62" applyNumberFormat="1" applyFont="1" applyFill="1" applyBorder="1" applyAlignment="1">
      <alignment horizontal="center" vertical="center" wrapText="1"/>
    </xf>
    <xf numFmtId="168" fontId="11" fillId="0" borderId="65" xfId="62" applyNumberFormat="1" applyFont="1" applyFill="1" applyBorder="1" applyAlignment="1">
      <alignment horizontal="center" vertical="center" wrapText="1"/>
    </xf>
    <xf numFmtId="49" fontId="11" fillId="29" borderId="65" xfId="62" applyNumberFormat="1" applyFont="1" applyFill="1" applyBorder="1" applyAlignment="1">
      <alignment horizontal="center" vertical="center" wrapText="1"/>
    </xf>
    <xf numFmtId="49" fontId="11" fillId="0" borderId="65" xfId="62" applyNumberFormat="1" applyFont="1" applyBorder="1" applyAlignment="1">
      <alignment horizontal="center" vertical="center" wrapText="1"/>
    </xf>
    <xf numFmtId="0" fontId="7" fillId="0" borderId="65" xfId="62" applyFont="1" applyFill="1" applyBorder="1" applyAlignment="1">
      <alignment horizontal="center" vertical="center" wrapText="1"/>
    </xf>
    <xf numFmtId="0" fontId="36" fillId="0" borderId="65" xfId="0" applyFont="1" applyFill="1" applyBorder="1" applyAlignment="1">
      <alignment horizontal="center" vertical="center" wrapText="1"/>
    </xf>
    <xf numFmtId="0" fontId="7" fillId="0" borderId="63" xfId="0" applyFont="1" applyBorder="1" applyAlignment="1">
      <alignment horizontal="center" vertical="center" wrapText="1"/>
    </xf>
    <xf numFmtId="0" fontId="11" fillId="0" borderId="63" xfId="62" applyFont="1" applyFill="1" applyBorder="1" applyAlignment="1">
      <alignment horizontal="center" vertical="center" wrapText="1"/>
    </xf>
    <xf numFmtId="49" fontId="11" fillId="0" borderId="63" xfId="62" applyNumberFormat="1" applyFont="1" applyFill="1" applyBorder="1" applyAlignment="1">
      <alignment horizontal="center" vertical="center" wrapText="1"/>
    </xf>
    <xf numFmtId="0" fontId="11" fillId="0" borderId="63" xfId="62" applyNumberFormat="1" applyFont="1" applyFill="1" applyBorder="1" applyAlignment="1">
      <alignment horizontal="center" vertical="center" wrapText="1"/>
    </xf>
    <xf numFmtId="168" fontId="11" fillId="0" borderId="63" xfId="62" applyNumberFormat="1" applyFont="1" applyFill="1" applyBorder="1" applyAlignment="1">
      <alignment horizontal="center" vertical="center" wrapText="1"/>
    </xf>
    <xf numFmtId="49" fontId="11" fillId="29" borderId="63" xfId="62" applyNumberFormat="1" applyFont="1" applyFill="1" applyBorder="1" applyAlignment="1">
      <alignment horizontal="center" vertical="center" wrapText="1"/>
    </xf>
    <xf numFmtId="49" fontId="11" fillId="0" borderId="63" xfId="62" applyNumberFormat="1" applyFont="1" applyBorder="1" applyAlignment="1">
      <alignment horizontal="center" vertical="center" wrapText="1"/>
    </xf>
    <xf numFmtId="0" fontId="7" fillId="0" borderId="63" xfId="62" applyFont="1" applyFill="1" applyBorder="1" applyAlignment="1">
      <alignment horizontal="center" vertical="center" wrapText="1"/>
    </xf>
    <xf numFmtId="176" fontId="42" fillId="0" borderId="63" xfId="2" applyNumberFormat="1" applyFont="1" applyFill="1" applyBorder="1" applyAlignment="1">
      <alignment horizontal="center" vertical="center" wrapText="1"/>
    </xf>
    <xf numFmtId="176" fontId="42" fillId="0" borderId="63" xfId="2" applyNumberFormat="1" applyFont="1" applyBorder="1" applyAlignment="1">
      <alignment horizontal="center" vertical="center"/>
    </xf>
    <xf numFmtId="0" fontId="42" fillId="0" borderId="65" xfId="2" applyFont="1" applyFill="1" applyBorder="1" applyAlignment="1">
      <alignment horizontal="center" vertical="center" wrapText="1"/>
    </xf>
    <xf numFmtId="0" fontId="11" fillId="0" borderId="65"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2" fillId="0" borderId="63" xfId="2" applyFont="1" applyFill="1" applyBorder="1" applyAlignment="1">
      <alignment horizontal="center" vertical="center" wrapText="1"/>
    </xf>
    <xf numFmtId="0" fontId="90" fillId="0" borderId="0" xfId="67" applyFont="1" applyFill="1" applyBorder="1" applyAlignment="1">
      <alignment vertical="center" wrapText="1"/>
    </xf>
    <xf numFmtId="167" fontId="91" fillId="0" borderId="0" xfId="67" applyNumberFormat="1" applyFont="1" applyFill="1" applyBorder="1" applyAlignment="1">
      <alignment horizontal="center" vertical="center"/>
    </xf>
    <xf numFmtId="0" fontId="92" fillId="0" borderId="0" xfId="62" applyFont="1" applyFill="1" applyBorder="1"/>
    <xf numFmtId="0" fontId="92" fillId="0" borderId="0" xfId="62" applyFont="1" applyFill="1"/>
    <xf numFmtId="10" fontId="93" fillId="30" borderId="63" xfId="62" applyNumberFormat="1" applyFont="1" applyFill="1" applyBorder="1"/>
    <xf numFmtId="3" fontId="94" fillId="0" borderId="59" xfId="67" applyNumberFormat="1" applyFont="1" applyFill="1" applyBorder="1" applyAlignment="1">
      <alignment horizontal="center" vertical="center"/>
    </xf>
    <xf numFmtId="0" fontId="94" fillId="0" borderId="63" xfId="67" applyFont="1" applyFill="1" applyBorder="1" applyAlignment="1">
      <alignment horizontal="center" vertical="center"/>
    </xf>
    <xf numFmtId="0" fontId="95" fillId="0" borderId="63" xfId="62" applyFont="1" applyFill="1" applyBorder="1" applyAlignment="1">
      <alignment horizontal="center"/>
    </xf>
    <xf numFmtId="0" fontId="93" fillId="30" borderId="63" xfId="62" applyFont="1" applyFill="1" applyBorder="1" applyAlignment="1">
      <alignment horizontal="left" vertical="center" wrapText="1"/>
    </xf>
    <xf numFmtId="0" fontId="93" fillId="30" borderId="63" xfId="62" applyFont="1" applyFill="1" applyBorder="1" applyAlignment="1">
      <alignment horizontal="center" wrapText="1"/>
    </xf>
    <xf numFmtId="14" fontId="11" fillId="0" borderId="63" xfId="2" applyNumberFormat="1" applyFont="1" applyFill="1" applyBorder="1" applyAlignment="1">
      <alignment horizontal="center" vertical="center" wrapText="1" shrinkToFit="1"/>
    </xf>
    <xf numFmtId="0" fontId="11" fillId="0" borderId="63" xfId="2" applyFont="1" applyFill="1" applyBorder="1" applyAlignment="1">
      <alignment horizontal="center" vertical="center" wrapText="1"/>
    </xf>
    <xf numFmtId="14" fontId="11" fillId="0" borderId="63" xfId="2" applyNumberFormat="1" applyFont="1" applyFill="1" applyBorder="1" applyAlignment="1">
      <alignment horizontal="center" vertical="center" wrapText="1"/>
    </xf>
    <xf numFmtId="0" fontId="11" fillId="0" borderId="63" xfId="2" applyNumberFormat="1" applyFont="1" applyFill="1" applyBorder="1" applyAlignment="1">
      <alignment horizontal="center" vertical="center" wrapText="1"/>
    </xf>
    <xf numFmtId="0" fontId="11" fillId="0" borderId="63" xfId="2" applyNumberFormat="1" applyFont="1" applyFill="1" applyBorder="1" applyAlignment="1">
      <alignment horizontal="center" vertical="top" wrapText="1"/>
    </xf>
    <xf numFmtId="169" fontId="42" fillId="0" borderId="63" xfId="2" applyNumberFormat="1" applyFont="1" applyFill="1" applyBorder="1" applyAlignment="1">
      <alignment horizontal="right" vertical="top" wrapText="1"/>
    </xf>
    <xf numFmtId="49"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wrapText="1"/>
    </xf>
    <xf numFmtId="167" fontId="37" fillId="0" borderId="63" xfId="49" applyNumberFormat="1" applyFont="1" applyBorder="1" applyAlignment="1">
      <alignment horizontal="center" vertical="center"/>
    </xf>
    <xf numFmtId="1"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2" fontId="11" fillId="0" borderId="0" xfId="2" applyNumberFormat="1" applyFont="1" applyFill="1"/>
    <xf numFmtId="0" fontId="39" fillId="0" borderId="57" xfId="1" applyFont="1" applyBorder="1" applyAlignment="1">
      <alignment horizontal="center" vertical="center" wrapText="1"/>
    </xf>
    <xf numFmtId="0" fontId="42" fillId="0" borderId="6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0" fillId="0" borderId="0" xfId="1" applyFont="1" applyAlignment="1">
      <alignment horizontal="center" vertical="center"/>
    </xf>
    <xf numFmtId="0" fontId="12" fillId="0" borderId="0" xfId="1" applyFont="1" applyFill="1" applyBorder="1" applyAlignment="1">
      <alignment horizontal="center" vertical="center"/>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2" applyFont="1" applyFill="1" applyBorder="1" applyAlignment="1">
      <alignment horizontal="center" vertical="center" wrapText="1"/>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63" xfId="2" applyFont="1" applyFill="1" applyBorder="1" applyAlignment="1">
      <alignment horizontal="center" vertical="center" wrapText="1"/>
    </xf>
    <xf numFmtId="0" fontId="39" fillId="0" borderId="6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93" fillId="0" borderId="63" xfId="62" applyFont="1" applyFill="1" applyBorder="1" applyAlignment="1">
      <alignment wrapText="1"/>
    </xf>
    <xf numFmtId="10" fontId="93" fillId="32" borderId="63" xfId="62" applyNumberFormat="1" applyFont="1" applyFill="1" applyBorder="1" applyAlignment="1">
      <alignment horizontal="center"/>
    </xf>
    <xf numFmtId="0" fontId="93" fillId="0" borderId="0" xfId="62" applyFont="1" applyFill="1" applyBorder="1"/>
    <xf numFmtId="0" fontId="47" fillId="0" borderId="59" xfId="67" applyFont="1" applyFill="1" applyBorder="1" applyAlignment="1">
      <alignment vertical="center" wrapText="1"/>
    </xf>
    <xf numFmtId="0" fontId="96" fillId="30" borderId="63" xfId="62" applyFont="1" applyFill="1" applyBorder="1" applyAlignment="1">
      <alignment horizont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313163396948267"/>
          <c:h val="0.7749377102510073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-3894211.9667840684</c:v>
                </c:pt>
                <c:pt idx="1">
                  <c:v>985350.15585448884</c:v>
                </c:pt>
                <c:pt idx="2">
                  <c:v>1948012.6112300064</c:v>
                </c:pt>
                <c:pt idx="3">
                  <c:v>2778086.2718758439</c:v>
                </c:pt>
                <c:pt idx="4">
                  <c:v>2653190.2174196867</c:v>
                </c:pt>
                <c:pt idx="5">
                  <c:v>2436448.0260266876</c:v>
                </c:pt>
                <c:pt idx="6">
                  <c:v>2215309.6128547629</c:v>
                </c:pt>
                <c:pt idx="7">
                  <c:v>2054634.9902394591</c:v>
                </c:pt>
                <c:pt idx="8">
                  <c:v>1886789.4707688156</c:v>
                </c:pt>
                <c:pt idx="9">
                  <c:v>1732655.4467901716</c:v>
                </c:pt>
                <c:pt idx="10">
                  <c:v>1591112.8103064806</c:v>
                </c:pt>
                <c:pt idx="11">
                  <c:v>1461132.9562443434</c:v>
                </c:pt>
              </c:numCache>
            </c:numRef>
          </c:val>
          <c:smooth val="0"/>
          <c:extLst>
            <c:ext xmlns:c16="http://schemas.microsoft.com/office/drawing/2014/chart" uri="{C3380CC4-5D6E-409C-BE32-E72D297353CC}">
              <c16:uniqueId val="{00000000-724A-4C88-ACAF-D94B5FD91C4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-3894211.9667840684</c:v>
                </c:pt>
                <c:pt idx="1">
                  <c:v>-2908861.8109295797</c:v>
                </c:pt>
                <c:pt idx="2">
                  <c:v>-960849.19969957322</c:v>
                </c:pt>
                <c:pt idx="3">
                  <c:v>1817237.0721762707</c:v>
                </c:pt>
                <c:pt idx="4">
                  <c:v>4470427.2895959578</c:v>
                </c:pt>
                <c:pt idx="5">
                  <c:v>6906875.3156226454</c:v>
                </c:pt>
                <c:pt idx="6">
                  <c:v>9122184.9284774084</c:v>
                </c:pt>
                <c:pt idx="7">
                  <c:v>11176819.918716867</c:v>
                </c:pt>
                <c:pt idx="8">
                  <c:v>13063609.389485681</c:v>
                </c:pt>
                <c:pt idx="9">
                  <c:v>14796264.836275853</c:v>
                </c:pt>
                <c:pt idx="10">
                  <c:v>16387377.646582333</c:v>
                </c:pt>
                <c:pt idx="11">
                  <c:v>17848510.602826677</c:v>
                </c:pt>
              </c:numCache>
            </c:numRef>
          </c:val>
          <c:smooth val="0"/>
          <c:extLst>
            <c:ext xmlns:c16="http://schemas.microsoft.com/office/drawing/2014/chart" uri="{C3380CC4-5D6E-409C-BE32-E72D297353CC}">
              <c16:uniqueId val="{00000000-576B-4854-ACA5-8A026470FBED}"/>
            </c:ext>
          </c:extLst>
        </c:ser>
        <c:dLbls>
          <c:showLegendKey val="0"/>
          <c:showVal val="0"/>
          <c:showCatName val="0"/>
          <c:showSerName val="0"/>
          <c:showPercent val="0"/>
          <c:showBubbleSize val="0"/>
        </c:dLbls>
        <c:smooth val="0"/>
        <c:axId val="-811771232"/>
        <c:axId val="-811773952"/>
      </c:lineChart>
      <c:catAx>
        <c:axId val="-811771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773952"/>
        <c:crosses val="autoZero"/>
        <c:auto val="1"/>
        <c:lblAlgn val="ctr"/>
        <c:lblOffset val="100"/>
        <c:noMultiLvlLbl val="0"/>
      </c:catAx>
      <c:valAx>
        <c:axId val="-81177395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771232"/>
        <c:crosses val="autoZero"/>
        <c:crossBetween val="between"/>
      </c:valAx>
    </c:plotArea>
    <c:legend>
      <c:legendPos val="r"/>
      <c:layout>
        <c:manualLayout>
          <c:xMode val="edge"/>
          <c:yMode val="edge"/>
          <c:x val="8.513510387472753E-2"/>
          <c:y val="0.89000083443326816"/>
          <c:w val="0.84587339294452601"/>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23812</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64" customWidth="1"/>
    <col min="2" max="2" width="53.5703125" style="264" customWidth="1"/>
    <col min="3" max="3" width="91.42578125" style="264" customWidth="1"/>
    <col min="4" max="4" width="12" style="264" customWidth="1"/>
    <col min="5" max="5" width="14.42578125" style="264" customWidth="1"/>
    <col min="6" max="6" width="36.5703125" style="264" customWidth="1"/>
    <col min="7" max="7" width="20" style="264" customWidth="1"/>
    <col min="8" max="8" width="25.5703125" style="264" customWidth="1"/>
    <col min="9" max="9" width="16.42578125" style="264" customWidth="1"/>
    <col min="10" max="16384" width="9.140625" style="264"/>
  </cols>
  <sheetData>
    <row r="1" spans="1:22" s="15" customFormat="1" ht="18.75" customHeight="1" x14ac:dyDescent="0.2">
      <c r="A1" s="247"/>
      <c r="C1" s="248" t="s">
        <v>65</v>
      </c>
    </row>
    <row r="2" spans="1:22" s="15" customFormat="1" ht="18.75" customHeight="1" x14ac:dyDescent="0.3">
      <c r="A2" s="247"/>
      <c r="C2" s="249" t="s">
        <v>7</v>
      </c>
    </row>
    <row r="3" spans="1:22" s="15" customFormat="1" ht="18.75" x14ac:dyDescent="0.3">
      <c r="A3" s="250"/>
      <c r="C3" s="249" t="s">
        <v>514</v>
      </c>
    </row>
    <row r="4" spans="1:22" s="15" customFormat="1" ht="18.75" x14ac:dyDescent="0.3">
      <c r="A4" s="250"/>
      <c r="H4" s="249"/>
    </row>
    <row r="5" spans="1:22" s="15" customFormat="1" ht="15.75" x14ac:dyDescent="0.25">
      <c r="A5" s="435" t="s">
        <v>594</v>
      </c>
      <c r="B5" s="435"/>
      <c r="C5" s="435"/>
      <c r="D5" s="103"/>
      <c r="E5" s="103"/>
      <c r="F5" s="103"/>
      <c r="G5" s="103"/>
      <c r="H5" s="103"/>
      <c r="I5" s="103"/>
      <c r="J5" s="103"/>
    </row>
    <row r="6" spans="1:22" s="15" customFormat="1" ht="18.75" x14ac:dyDescent="0.3">
      <c r="A6" s="250"/>
      <c r="H6" s="249"/>
    </row>
    <row r="7" spans="1:22" s="15" customFormat="1" ht="18.75" x14ac:dyDescent="0.2">
      <c r="A7" s="439" t="s">
        <v>6</v>
      </c>
      <c r="B7" s="439"/>
      <c r="C7" s="439"/>
      <c r="D7" s="251"/>
      <c r="E7" s="251"/>
      <c r="F7" s="251"/>
      <c r="G7" s="251"/>
      <c r="H7" s="251"/>
      <c r="I7" s="251"/>
      <c r="J7" s="251"/>
      <c r="K7" s="251"/>
      <c r="L7" s="251"/>
      <c r="M7" s="251"/>
      <c r="N7" s="251"/>
      <c r="O7" s="251"/>
      <c r="P7" s="251"/>
      <c r="Q7" s="251"/>
      <c r="R7" s="251"/>
      <c r="S7" s="251"/>
      <c r="T7" s="251"/>
      <c r="U7" s="251"/>
      <c r="V7" s="251"/>
    </row>
    <row r="8" spans="1:22" s="15" customFormat="1" ht="18.75" x14ac:dyDescent="0.2">
      <c r="A8" s="300"/>
      <c r="B8" s="300"/>
      <c r="C8" s="300"/>
      <c r="D8" s="252"/>
      <c r="E8" s="252"/>
      <c r="F8" s="252"/>
      <c r="G8" s="252"/>
      <c r="H8" s="252"/>
      <c r="I8" s="251"/>
      <c r="J8" s="251"/>
      <c r="K8" s="251"/>
      <c r="L8" s="251"/>
      <c r="M8" s="251"/>
      <c r="N8" s="251"/>
      <c r="O8" s="251"/>
      <c r="P8" s="251"/>
      <c r="Q8" s="251"/>
      <c r="R8" s="251"/>
      <c r="S8" s="251"/>
      <c r="T8" s="251"/>
      <c r="U8" s="251"/>
      <c r="V8" s="251"/>
    </row>
    <row r="9" spans="1:22" s="15" customFormat="1" ht="18.75" x14ac:dyDescent="0.2">
      <c r="A9" s="440" t="s">
        <v>579</v>
      </c>
      <c r="B9" s="440"/>
      <c r="C9" s="440"/>
      <c r="D9" s="253"/>
      <c r="E9" s="253"/>
      <c r="F9" s="253"/>
      <c r="G9" s="253"/>
      <c r="H9" s="253"/>
      <c r="I9" s="251"/>
      <c r="J9" s="251"/>
      <c r="K9" s="251"/>
      <c r="L9" s="251"/>
      <c r="M9" s="251"/>
      <c r="N9" s="251"/>
      <c r="O9" s="251"/>
      <c r="P9" s="251"/>
      <c r="Q9" s="251"/>
      <c r="R9" s="251"/>
      <c r="S9" s="251"/>
      <c r="T9" s="251"/>
      <c r="U9" s="251"/>
      <c r="V9" s="251"/>
    </row>
    <row r="10" spans="1:22" s="15" customFormat="1" ht="18.75" x14ac:dyDescent="0.2">
      <c r="A10" s="436" t="s">
        <v>5</v>
      </c>
      <c r="B10" s="436"/>
      <c r="C10" s="436"/>
      <c r="D10" s="254"/>
      <c r="E10" s="254"/>
      <c r="F10" s="254"/>
      <c r="G10" s="254"/>
      <c r="H10" s="254"/>
      <c r="I10" s="251"/>
      <c r="J10" s="251"/>
      <c r="K10" s="251"/>
      <c r="L10" s="251"/>
      <c r="M10" s="251"/>
      <c r="N10" s="251"/>
      <c r="O10" s="251"/>
      <c r="P10" s="251"/>
      <c r="Q10" s="251"/>
      <c r="R10" s="251"/>
      <c r="S10" s="251"/>
      <c r="T10" s="251"/>
      <c r="U10" s="251"/>
      <c r="V10" s="251"/>
    </row>
    <row r="11" spans="1:22" s="15" customFormat="1" ht="18.75" x14ac:dyDescent="0.2">
      <c r="A11" s="300"/>
      <c r="B11" s="300"/>
      <c r="C11" s="300"/>
      <c r="D11" s="252"/>
      <c r="E11" s="252"/>
      <c r="F11" s="252"/>
      <c r="G11" s="252"/>
      <c r="H11" s="252"/>
      <c r="I11" s="251"/>
      <c r="J11" s="251"/>
      <c r="K11" s="251"/>
      <c r="L11" s="251"/>
      <c r="M11" s="251"/>
      <c r="N11" s="251"/>
      <c r="O11" s="251"/>
      <c r="P11" s="251"/>
      <c r="Q11" s="251"/>
      <c r="R11" s="251"/>
      <c r="S11" s="251"/>
      <c r="T11" s="251"/>
      <c r="U11" s="251"/>
      <c r="V11" s="251"/>
    </row>
    <row r="12" spans="1:22" s="15" customFormat="1" ht="18.75" x14ac:dyDescent="0.2">
      <c r="A12" s="441" t="s">
        <v>530</v>
      </c>
      <c r="B12" s="441"/>
      <c r="C12" s="441"/>
      <c r="D12" s="253"/>
      <c r="E12" s="253"/>
      <c r="F12" s="253"/>
      <c r="G12" s="253"/>
      <c r="H12" s="253"/>
      <c r="I12" s="251"/>
      <c r="J12" s="251"/>
      <c r="K12" s="251"/>
      <c r="L12" s="251"/>
      <c r="M12" s="251"/>
      <c r="N12" s="251"/>
      <c r="O12" s="251"/>
      <c r="P12" s="251"/>
      <c r="Q12" s="251"/>
      <c r="R12" s="251"/>
      <c r="S12" s="251"/>
      <c r="T12" s="251"/>
      <c r="U12" s="251"/>
      <c r="V12" s="251"/>
    </row>
    <row r="13" spans="1:22" s="15" customFormat="1" ht="18.75" x14ac:dyDescent="0.2">
      <c r="A13" s="436" t="s">
        <v>4</v>
      </c>
      <c r="B13" s="436"/>
      <c r="C13" s="436"/>
      <c r="D13" s="254"/>
      <c r="E13" s="254"/>
      <c r="F13" s="254"/>
      <c r="G13" s="254"/>
      <c r="H13" s="254"/>
      <c r="I13" s="251"/>
      <c r="J13" s="251"/>
      <c r="K13" s="251"/>
      <c r="L13" s="251"/>
      <c r="M13" s="251"/>
      <c r="N13" s="251"/>
      <c r="O13" s="251"/>
      <c r="P13" s="251"/>
      <c r="Q13" s="251"/>
      <c r="R13" s="251"/>
      <c r="S13" s="251"/>
      <c r="T13" s="251"/>
      <c r="U13" s="251"/>
      <c r="V13" s="251"/>
    </row>
    <row r="14" spans="1:22" s="255" customFormat="1" ht="15.75" customHeight="1" x14ac:dyDescent="0.2">
      <c r="A14" s="243"/>
      <c r="B14" s="243"/>
      <c r="C14" s="279"/>
      <c r="D14" s="243"/>
      <c r="E14" s="243"/>
      <c r="F14" s="243"/>
      <c r="G14" s="243"/>
      <c r="H14" s="243"/>
      <c r="I14" s="243"/>
      <c r="J14" s="243"/>
      <c r="K14" s="243"/>
      <c r="L14" s="243"/>
      <c r="M14" s="243"/>
      <c r="N14" s="243"/>
      <c r="O14" s="243"/>
      <c r="P14" s="243"/>
      <c r="Q14" s="243"/>
      <c r="R14" s="243"/>
      <c r="S14" s="243"/>
      <c r="T14" s="243"/>
      <c r="U14" s="243"/>
      <c r="V14" s="243"/>
    </row>
    <row r="15" spans="1:22" s="256" customFormat="1" ht="53.45" customHeight="1" x14ac:dyDescent="0.2">
      <c r="A15" s="442" t="s">
        <v>576</v>
      </c>
      <c r="B15" s="442"/>
      <c r="C15" s="442"/>
      <c r="D15" s="253"/>
      <c r="E15" s="253"/>
      <c r="F15" s="253"/>
      <c r="G15" s="253"/>
      <c r="H15" s="253"/>
      <c r="I15" s="253"/>
      <c r="J15" s="253"/>
      <c r="K15" s="253"/>
      <c r="L15" s="253"/>
      <c r="M15" s="253"/>
      <c r="N15" s="253"/>
      <c r="O15" s="253"/>
      <c r="P15" s="253"/>
      <c r="Q15" s="253"/>
      <c r="R15" s="253"/>
      <c r="S15" s="253"/>
      <c r="T15" s="253"/>
      <c r="U15" s="253"/>
      <c r="V15" s="253"/>
    </row>
    <row r="16" spans="1:22" s="256" customFormat="1" ht="15" customHeight="1" x14ac:dyDescent="0.2">
      <c r="A16" s="436" t="s">
        <v>3</v>
      </c>
      <c r="B16" s="436"/>
      <c r="C16" s="436"/>
      <c r="D16" s="254"/>
      <c r="E16" s="254"/>
      <c r="F16" s="254"/>
      <c r="G16" s="254"/>
      <c r="H16" s="254"/>
      <c r="I16" s="254"/>
      <c r="J16" s="254"/>
      <c r="K16" s="254"/>
      <c r="L16" s="254"/>
      <c r="M16" s="254"/>
      <c r="N16" s="254"/>
      <c r="O16" s="254"/>
      <c r="P16" s="254"/>
      <c r="Q16" s="254"/>
      <c r="R16" s="254"/>
      <c r="S16" s="254"/>
      <c r="T16" s="254"/>
      <c r="U16" s="254"/>
      <c r="V16" s="254"/>
    </row>
    <row r="17" spans="1:22" s="256" customFormat="1" ht="15" customHeight="1" x14ac:dyDescent="0.2">
      <c r="A17" s="257"/>
      <c r="B17" s="257"/>
      <c r="C17" s="257"/>
      <c r="D17" s="257"/>
      <c r="E17" s="257"/>
      <c r="F17" s="257"/>
      <c r="G17" s="257"/>
      <c r="H17" s="257"/>
      <c r="I17" s="257"/>
      <c r="J17" s="257"/>
      <c r="K17" s="257"/>
      <c r="L17" s="257"/>
      <c r="M17" s="257"/>
      <c r="N17" s="257"/>
      <c r="O17" s="257"/>
      <c r="P17" s="257"/>
      <c r="Q17" s="257"/>
      <c r="R17" s="257"/>
      <c r="S17" s="257"/>
    </row>
    <row r="18" spans="1:22" s="256" customFormat="1" ht="15" customHeight="1" x14ac:dyDescent="0.2">
      <c r="A18" s="437" t="s">
        <v>442</v>
      </c>
      <c r="B18" s="438"/>
      <c r="C18" s="438"/>
      <c r="D18" s="258"/>
      <c r="E18" s="258"/>
      <c r="F18" s="258"/>
      <c r="G18" s="258"/>
      <c r="H18" s="258"/>
      <c r="I18" s="258"/>
      <c r="J18" s="258"/>
      <c r="K18" s="258"/>
      <c r="L18" s="258"/>
      <c r="M18" s="258"/>
      <c r="N18" s="258"/>
      <c r="O18" s="258"/>
      <c r="P18" s="258"/>
      <c r="Q18" s="258"/>
      <c r="R18" s="258"/>
      <c r="S18" s="258"/>
      <c r="T18" s="258"/>
      <c r="U18" s="258"/>
      <c r="V18" s="258"/>
    </row>
    <row r="19" spans="1:22" s="256" customFormat="1" ht="15" customHeight="1" x14ac:dyDescent="0.2">
      <c r="A19" s="254"/>
      <c r="B19" s="254"/>
      <c r="C19" s="254"/>
      <c r="D19" s="254"/>
      <c r="E19" s="254"/>
      <c r="F19" s="254"/>
      <c r="G19" s="254"/>
      <c r="H19" s="254"/>
      <c r="I19" s="257"/>
      <c r="J19" s="257"/>
      <c r="K19" s="257"/>
      <c r="L19" s="257"/>
      <c r="M19" s="257"/>
      <c r="N19" s="257"/>
      <c r="O19" s="257"/>
      <c r="P19" s="257"/>
      <c r="Q19" s="257"/>
      <c r="R19" s="257"/>
      <c r="S19" s="257"/>
    </row>
    <row r="20" spans="1:22" s="256" customFormat="1" ht="39.75" customHeight="1" x14ac:dyDescent="0.2">
      <c r="A20" s="30" t="s">
        <v>2</v>
      </c>
      <c r="B20" s="259" t="s">
        <v>63</v>
      </c>
      <c r="C20" s="260" t="s">
        <v>62</v>
      </c>
      <c r="D20" s="261"/>
      <c r="E20" s="261"/>
      <c r="F20" s="261"/>
      <c r="G20" s="261"/>
      <c r="H20" s="261"/>
      <c r="I20" s="243"/>
      <c r="J20" s="243"/>
      <c r="K20" s="243"/>
      <c r="L20" s="243"/>
      <c r="M20" s="243"/>
      <c r="N20" s="243"/>
      <c r="O20" s="243"/>
      <c r="P20" s="243"/>
      <c r="Q20" s="243"/>
      <c r="R20" s="243"/>
      <c r="S20" s="243"/>
      <c r="T20" s="262"/>
      <c r="U20" s="262"/>
      <c r="V20" s="262"/>
    </row>
    <row r="21" spans="1:22" s="256" customFormat="1" ht="16.5" customHeight="1" x14ac:dyDescent="0.2">
      <c r="A21" s="260">
        <v>1</v>
      </c>
      <c r="B21" s="259">
        <v>2</v>
      </c>
      <c r="C21" s="260">
        <v>3</v>
      </c>
      <c r="D21" s="261"/>
      <c r="E21" s="261"/>
      <c r="F21" s="261"/>
      <c r="G21" s="261"/>
      <c r="H21" s="261"/>
      <c r="I21" s="243"/>
      <c r="J21" s="243"/>
      <c r="K21" s="243"/>
      <c r="L21" s="243"/>
      <c r="M21" s="243"/>
      <c r="N21" s="243"/>
      <c r="O21" s="243"/>
      <c r="P21" s="243"/>
      <c r="Q21" s="243"/>
      <c r="R21" s="243"/>
      <c r="S21" s="243"/>
      <c r="T21" s="262"/>
      <c r="U21" s="262"/>
      <c r="V21" s="262"/>
    </row>
    <row r="22" spans="1:22" s="256" customFormat="1" ht="39" customHeight="1" x14ac:dyDescent="0.2">
      <c r="A22" s="297" t="s">
        <v>61</v>
      </c>
      <c r="B22" s="296" t="s">
        <v>295</v>
      </c>
      <c r="C22" s="281" t="s">
        <v>499</v>
      </c>
      <c r="D22" s="261"/>
      <c r="E22" s="261"/>
      <c r="F22" s="261"/>
      <c r="G22" s="261"/>
      <c r="H22" s="261"/>
      <c r="I22" s="243"/>
      <c r="J22" s="243"/>
      <c r="K22" s="243"/>
      <c r="L22" s="243"/>
      <c r="M22" s="243"/>
      <c r="N22" s="243"/>
      <c r="O22" s="243"/>
      <c r="P22" s="243"/>
      <c r="Q22" s="243"/>
      <c r="R22" s="243"/>
      <c r="S22" s="243"/>
      <c r="T22" s="262"/>
      <c r="U22" s="262"/>
      <c r="V22" s="262"/>
    </row>
    <row r="23" spans="1:22" s="256" customFormat="1" ht="64.5" customHeight="1" x14ac:dyDescent="0.2">
      <c r="A23" s="299" t="s">
        <v>60</v>
      </c>
      <c r="B23" s="298" t="s">
        <v>500</v>
      </c>
      <c r="C23" s="281" t="s">
        <v>531</v>
      </c>
      <c r="D23" s="261"/>
      <c r="E23" s="261"/>
      <c r="F23" s="261"/>
      <c r="G23" s="261"/>
      <c r="H23" s="261"/>
      <c r="I23" s="243"/>
      <c r="J23" s="243"/>
      <c r="K23" s="243"/>
      <c r="L23" s="243"/>
      <c r="M23" s="243"/>
      <c r="N23" s="243"/>
      <c r="O23" s="243"/>
      <c r="P23" s="243"/>
      <c r="Q23" s="243"/>
      <c r="R23" s="243"/>
      <c r="S23" s="243"/>
      <c r="T23" s="262"/>
      <c r="U23" s="262"/>
      <c r="V23" s="262"/>
    </row>
    <row r="24" spans="1:22" s="256" customFormat="1" ht="22.5" customHeight="1" x14ac:dyDescent="0.2">
      <c r="A24" s="432"/>
      <c r="B24" s="433"/>
      <c r="C24" s="434"/>
      <c r="D24" s="261"/>
      <c r="E24" s="261"/>
      <c r="F24" s="261"/>
      <c r="G24" s="261"/>
      <c r="H24" s="261"/>
      <c r="I24" s="243"/>
      <c r="J24" s="243"/>
      <c r="K24" s="243"/>
      <c r="L24" s="243"/>
      <c r="M24" s="243"/>
      <c r="N24" s="243"/>
      <c r="O24" s="243"/>
      <c r="P24" s="243"/>
      <c r="Q24" s="243"/>
      <c r="R24" s="243"/>
      <c r="S24" s="243"/>
      <c r="T24" s="262"/>
      <c r="U24" s="262"/>
      <c r="V24" s="262"/>
    </row>
    <row r="25" spans="1:22" s="256" customFormat="1" ht="58.5" customHeight="1" x14ac:dyDescent="0.2">
      <c r="A25" s="23" t="s">
        <v>59</v>
      </c>
      <c r="B25" s="100" t="s">
        <v>391</v>
      </c>
      <c r="C25" s="280" t="s">
        <v>503</v>
      </c>
      <c r="D25" s="261"/>
      <c r="E25" s="261"/>
      <c r="F25" s="261"/>
      <c r="G25" s="261"/>
      <c r="H25" s="243"/>
      <c r="I25" s="243"/>
      <c r="J25" s="243"/>
      <c r="K25" s="243"/>
      <c r="L25" s="243"/>
      <c r="M25" s="243"/>
      <c r="N25" s="243"/>
      <c r="O25" s="243"/>
      <c r="P25" s="243"/>
      <c r="Q25" s="243"/>
      <c r="R25" s="243"/>
      <c r="S25" s="262"/>
      <c r="T25" s="262"/>
      <c r="U25" s="262"/>
      <c r="V25" s="262"/>
    </row>
    <row r="26" spans="1:22" s="256" customFormat="1" ht="42.75" customHeight="1" x14ac:dyDescent="0.2">
      <c r="A26" s="23" t="s">
        <v>58</v>
      </c>
      <c r="B26" s="100" t="s">
        <v>71</v>
      </c>
      <c r="C26" s="30" t="s">
        <v>458</v>
      </c>
      <c r="D26" s="261"/>
      <c r="E26" s="261"/>
      <c r="F26" s="261"/>
      <c r="G26" s="261"/>
      <c r="H26" s="243"/>
      <c r="I26" s="243"/>
      <c r="J26" s="243"/>
      <c r="K26" s="243"/>
      <c r="L26" s="243"/>
      <c r="M26" s="243"/>
      <c r="N26" s="243"/>
      <c r="O26" s="243"/>
      <c r="P26" s="243"/>
      <c r="Q26" s="243"/>
      <c r="R26" s="243"/>
      <c r="S26" s="262"/>
      <c r="T26" s="262"/>
      <c r="U26" s="262"/>
      <c r="V26" s="262"/>
    </row>
    <row r="27" spans="1:22" s="256" customFormat="1" ht="51.75" customHeight="1" x14ac:dyDescent="0.2">
      <c r="A27" s="23" t="s">
        <v>56</v>
      </c>
      <c r="B27" s="100" t="s">
        <v>70</v>
      </c>
      <c r="C27" s="368" t="s">
        <v>532</v>
      </c>
      <c r="D27" s="261"/>
      <c r="E27" s="261"/>
      <c r="F27" s="261"/>
      <c r="G27" s="261"/>
      <c r="H27" s="243"/>
      <c r="I27" s="243"/>
      <c r="J27" s="243"/>
      <c r="K27" s="243"/>
      <c r="L27" s="243"/>
      <c r="M27" s="243"/>
      <c r="N27" s="243"/>
      <c r="O27" s="243"/>
      <c r="P27" s="243"/>
      <c r="Q27" s="243"/>
      <c r="R27" s="243"/>
      <c r="S27" s="262"/>
      <c r="T27" s="262"/>
      <c r="U27" s="262"/>
      <c r="V27" s="262"/>
    </row>
    <row r="28" spans="1:22" s="256" customFormat="1" ht="42.75" customHeight="1" x14ac:dyDescent="0.2">
      <c r="A28" s="23" t="s">
        <v>55</v>
      </c>
      <c r="B28" s="100" t="s">
        <v>392</v>
      </c>
      <c r="C28" s="30" t="s">
        <v>459</v>
      </c>
      <c r="D28" s="261"/>
      <c r="E28" s="261"/>
      <c r="F28" s="261"/>
      <c r="G28" s="261"/>
      <c r="H28" s="243"/>
      <c r="I28" s="243"/>
      <c r="J28" s="243"/>
      <c r="K28" s="243"/>
      <c r="L28" s="243"/>
      <c r="M28" s="243"/>
      <c r="N28" s="243"/>
      <c r="O28" s="243"/>
      <c r="P28" s="243"/>
      <c r="Q28" s="243"/>
      <c r="R28" s="243"/>
      <c r="S28" s="262"/>
      <c r="T28" s="262"/>
      <c r="U28" s="262"/>
      <c r="V28" s="262"/>
    </row>
    <row r="29" spans="1:22" s="256" customFormat="1" ht="51.75" customHeight="1" x14ac:dyDescent="0.2">
      <c r="A29" s="23" t="s">
        <v>53</v>
      </c>
      <c r="B29" s="100" t="s">
        <v>393</v>
      </c>
      <c r="C29" s="30" t="s">
        <v>459</v>
      </c>
      <c r="D29" s="261"/>
      <c r="E29" s="261"/>
      <c r="F29" s="261"/>
      <c r="G29" s="261"/>
      <c r="H29" s="243"/>
      <c r="I29" s="243"/>
      <c r="J29" s="243"/>
      <c r="K29" s="243"/>
      <c r="L29" s="243"/>
      <c r="M29" s="243"/>
      <c r="N29" s="243"/>
      <c r="O29" s="243"/>
      <c r="P29" s="243"/>
      <c r="Q29" s="243"/>
      <c r="R29" s="243"/>
      <c r="S29" s="262"/>
      <c r="T29" s="262"/>
      <c r="U29" s="262"/>
      <c r="V29" s="262"/>
    </row>
    <row r="30" spans="1:22" s="256" customFormat="1" ht="51.75" customHeight="1" x14ac:dyDescent="0.2">
      <c r="A30" s="23" t="s">
        <v>51</v>
      </c>
      <c r="B30" s="100" t="s">
        <v>394</v>
      </c>
      <c r="C30" s="30" t="s">
        <v>459</v>
      </c>
      <c r="D30" s="261"/>
      <c r="E30" s="261"/>
      <c r="F30" s="261"/>
      <c r="G30" s="261"/>
      <c r="H30" s="243"/>
      <c r="I30" s="243"/>
      <c r="J30" s="243"/>
      <c r="K30" s="243"/>
      <c r="L30" s="243"/>
      <c r="M30" s="243"/>
      <c r="N30" s="243"/>
      <c r="O30" s="243"/>
      <c r="P30" s="243"/>
      <c r="Q30" s="243"/>
      <c r="R30" s="243"/>
      <c r="S30" s="262"/>
      <c r="T30" s="262"/>
      <c r="U30" s="262"/>
      <c r="V30" s="262"/>
    </row>
    <row r="31" spans="1:22" s="256" customFormat="1" ht="51.75" customHeight="1" x14ac:dyDescent="0.2">
      <c r="A31" s="23" t="s">
        <v>69</v>
      </c>
      <c r="B31" s="100" t="s">
        <v>395</v>
      </c>
      <c r="C31" s="30" t="s">
        <v>459</v>
      </c>
      <c r="D31" s="261"/>
      <c r="E31" s="261"/>
      <c r="F31" s="261"/>
      <c r="G31" s="261"/>
      <c r="H31" s="243"/>
      <c r="I31" s="243"/>
      <c r="J31" s="243"/>
      <c r="K31" s="243"/>
      <c r="L31" s="243"/>
      <c r="M31" s="243"/>
      <c r="N31" s="243"/>
      <c r="O31" s="243"/>
      <c r="P31" s="243"/>
      <c r="Q31" s="243"/>
      <c r="R31" s="243"/>
      <c r="S31" s="262"/>
      <c r="T31" s="262"/>
      <c r="U31" s="262"/>
      <c r="V31" s="262"/>
    </row>
    <row r="32" spans="1:22" s="256" customFormat="1" ht="51.75" customHeight="1" x14ac:dyDescent="0.2">
      <c r="A32" s="23" t="s">
        <v>67</v>
      </c>
      <c r="B32" s="100" t="s">
        <v>396</v>
      </c>
      <c r="C32" s="30" t="s">
        <v>459</v>
      </c>
      <c r="D32" s="261"/>
      <c r="E32" s="261"/>
      <c r="F32" s="261"/>
      <c r="G32" s="261"/>
      <c r="H32" s="243"/>
      <c r="I32" s="243"/>
      <c r="J32" s="243"/>
      <c r="K32" s="243"/>
      <c r="L32" s="243"/>
      <c r="M32" s="243"/>
      <c r="N32" s="243"/>
      <c r="O32" s="243"/>
      <c r="P32" s="243"/>
      <c r="Q32" s="243"/>
      <c r="R32" s="243"/>
      <c r="S32" s="262"/>
      <c r="T32" s="262"/>
      <c r="U32" s="262"/>
      <c r="V32" s="262"/>
    </row>
    <row r="33" spans="1:22" s="256" customFormat="1" ht="101.25" customHeight="1" x14ac:dyDescent="0.2">
      <c r="A33" s="23" t="s">
        <v>66</v>
      </c>
      <c r="B33" s="100" t="s">
        <v>397</v>
      </c>
      <c r="C33" s="281" t="s">
        <v>510</v>
      </c>
      <c r="D33" s="261"/>
      <c r="E33" s="261"/>
      <c r="F33" s="261"/>
      <c r="G33" s="261"/>
      <c r="H33" s="243"/>
      <c r="I33" s="243"/>
      <c r="J33" s="243"/>
      <c r="K33" s="243"/>
      <c r="L33" s="243"/>
      <c r="M33" s="243"/>
      <c r="N33" s="243"/>
      <c r="O33" s="243"/>
      <c r="P33" s="243"/>
      <c r="Q33" s="243"/>
      <c r="R33" s="243"/>
      <c r="S33" s="262"/>
      <c r="T33" s="262"/>
      <c r="U33" s="262"/>
      <c r="V33" s="262"/>
    </row>
    <row r="34" spans="1:22" ht="111" customHeight="1" x14ac:dyDescent="0.25">
      <c r="A34" s="23" t="s">
        <v>411</v>
      </c>
      <c r="B34" s="100" t="s">
        <v>398</v>
      </c>
      <c r="C34" s="280" t="s">
        <v>510</v>
      </c>
      <c r="D34" s="263"/>
      <c r="E34" s="263"/>
      <c r="F34" s="263"/>
      <c r="G34" s="263"/>
      <c r="H34" s="263"/>
      <c r="I34" s="263"/>
      <c r="J34" s="263"/>
      <c r="K34" s="263"/>
      <c r="L34" s="263"/>
      <c r="M34" s="263"/>
      <c r="N34" s="263"/>
      <c r="O34" s="263"/>
      <c r="P34" s="263"/>
      <c r="Q34" s="263"/>
      <c r="R34" s="263"/>
      <c r="S34" s="263"/>
      <c r="T34" s="263"/>
      <c r="U34" s="263"/>
      <c r="V34" s="263"/>
    </row>
    <row r="35" spans="1:22" ht="58.5" customHeight="1" x14ac:dyDescent="0.25">
      <c r="A35" s="23" t="s">
        <v>401</v>
      </c>
      <c r="B35" s="100" t="s">
        <v>68</v>
      </c>
      <c r="C35" s="30" t="s">
        <v>501</v>
      </c>
      <c r="D35" s="263"/>
      <c r="E35" s="263"/>
      <c r="F35" s="263"/>
      <c r="G35" s="263"/>
      <c r="H35" s="263"/>
      <c r="I35" s="263"/>
      <c r="J35" s="263"/>
      <c r="K35" s="263"/>
      <c r="L35" s="263"/>
      <c r="M35" s="263"/>
      <c r="N35" s="263"/>
      <c r="O35" s="263"/>
      <c r="P35" s="263"/>
      <c r="Q35" s="263"/>
      <c r="R35" s="263"/>
      <c r="S35" s="263"/>
      <c r="T35" s="263"/>
      <c r="U35" s="263"/>
      <c r="V35" s="263"/>
    </row>
    <row r="36" spans="1:22" ht="51.75" customHeight="1" x14ac:dyDescent="0.25">
      <c r="A36" s="23" t="s">
        <v>412</v>
      </c>
      <c r="B36" s="100" t="s">
        <v>399</v>
      </c>
      <c r="C36" s="30" t="s">
        <v>459</v>
      </c>
      <c r="D36" s="263"/>
      <c r="E36" s="263"/>
      <c r="F36" s="263"/>
      <c r="G36" s="263"/>
      <c r="H36" s="263"/>
      <c r="I36" s="263"/>
      <c r="J36" s="263"/>
      <c r="K36" s="263"/>
      <c r="L36" s="263"/>
      <c r="M36" s="263"/>
      <c r="N36" s="263"/>
      <c r="O36" s="263"/>
      <c r="P36" s="263"/>
      <c r="Q36" s="263"/>
      <c r="R36" s="263"/>
      <c r="S36" s="263"/>
      <c r="T36" s="263"/>
      <c r="U36" s="263"/>
      <c r="V36" s="263"/>
    </row>
    <row r="37" spans="1:22" ht="43.5" customHeight="1" x14ac:dyDescent="0.25">
      <c r="A37" s="23" t="s">
        <v>402</v>
      </c>
      <c r="B37" s="100" t="s">
        <v>400</v>
      </c>
      <c r="C37" s="30" t="s">
        <v>502</v>
      </c>
      <c r="D37" s="263"/>
      <c r="E37" s="263"/>
      <c r="F37" s="263"/>
      <c r="G37" s="263"/>
      <c r="H37" s="263"/>
      <c r="I37" s="263"/>
      <c r="J37" s="263"/>
      <c r="K37" s="263"/>
      <c r="L37" s="263"/>
      <c r="M37" s="263"/>
      <c r="N37" s="263"/>
      <c r="O37" s="263"/>
      <c r="P37" s="263"/>
      <c r="Q37" s="263"/>
      <c r="R37" s="263"/>
      <c r="S37" s="263"/>
      <c r="T37" s="263"/>
      <c r="U37" s="263"/>
      <c r="V37" s="263"/>
    </row>
    <row r="38" spans="1:22" ht="43.5" customHeight="1" x14ac:dyDescent="0.25">
      <c r="A38" s="23" t="s">
        <v>413</v>
      </c>
      <c r="B38" s="100" t="s">
        <v>226</v>
      </c>
      <c r="C38" s="30" t="s">
        <v>501</v>
      </c>
      <c r="D38" s="263"/>
      <c r="E38" s="263"/>
      <c r="F38" s="263"/>
      <c r="G38" s="263"/>
      <c r="H38" s="263"/>
      <c r="I38" s="263"/>
      <c r="J38" s="263"/>
      <c r="K38" s="263"/>
      <c r="L38" s="263"/>
      <c r="M38" s="263"/>
      <c r="N38" s="263"/>
      <c r="O38" s="263"/>
      <c r="P38" s="263"/>
      <c r="Q38" s="263"/>
      <c r="R38" s="263"/>
      <c r="S38" s="263"/>
      <c r="T38" s="263"/>
      <c r="U38" s="263"/>
      <c r="V38" s="263"/>
    </row>
    <row r="39" spans="1:22" ht="23.25" customHeight="1" x14ac:dyDescent="0.25">
      <c r="A39" s="432"/>
      <c r="B39" s="433"/>
      <c r="C39" s="434"/>
      <c r="D39" s="263"/>
      <c r="E39" s="263"/>
      <c r="F39" s="263"/>
      <c r="G39" s="263"/>
      <c r="H39" s="263"/>
      <c r="I39" s="263"/>
      <c r="J39" s="263"/>
      <c r="K39" s="263"/>
      <c r="L39" s="263"/>
      <c r="M39" s="263"/>
      <c r="N39" s="263"/>
      <c r="O39" s="263"/>
      <c r="P39" s="263"/>
      <c r="Q39" s="263"/>
      <c r="R39" s="263"/>
      <c r="S39" s="263"/>
      <c r="T39" s="263"/>
      <c r="U39" s="263"/>
      <c r="V39" s="263"/>
    </row>
    <row r="40" spans="1:22" ht="63" x14ac:dyDescent="0.25">
      <c r="A40" s="23" t="s">
        <v>403</v>
      </c>
      <c r="B40" s="100" t="s">
        <v>455</v>
      </c>
      <c r="C40" s="295" t="s">
        <v>538</v>
      </c>
      <c r="D40" s="263"/>
      <c r="E40" s="263"/>
      <c r="F40" s="263"/>
      <c r="G40" s="263"/>
      <c r="H40" s="263"/>
      <c r="I40" s="263"/>
      <c r="J40" s="263"/>
      <c r="K40" s="263"/>
      <c r="L40" s="263"/>
      <c r="M40" s="263"/>
      <c r="N40" s="263"/>
      <c r="O40" s="263"/>
      <c r="P40" s="263"/>
      <c r="Q40" s="263"/>
      <c r="R40" s="263"/>
      <c r="S40" s="263"/>
      <c r="T40" s="263"/>
      <c r="U40" s="263"/>
      <c r="V40" s="263"/>
    </row>
    <row r="41" spans="1:22" ht="105.75" customHeight="1" x14ac:dyDescent="0.25">
      <c r="A41" s="23" t="s">
        <v>414</v>
      </c>
      <c r="B41" s="100" t="s">
        <v>437</v>
      </c>
      <c r="C41" s="265" t="s">
        <v>502</v>
      </c>
      <c r="D41" s="263"/>
      <c r="E41" s="263"/>
      <c r="F41" s="263"/>
      <c r="G41" s="263"/>
      <c r="H41" s="263"/>
      <c r="I41" s="263"/>
      <c r="J41" s="263"/>
      <c r="K41" s="263"/>
      <c r="L41" s="263"/>
      <c r="M41" s="263"/>
      <c r="N41" s="263"/>
      <c r="O41" s="263"/>
      <c r="P41" s="263"/>
      <c r="Q41" s="263"/>
      <c r="R41" s="263"/>
      <c r="S41" s="263"/>
      <c r="T41" s="263"/>
      <c r="U41" s="263"/>
      <c r="V41" s="263"/>
    </row>
    <row r="42" spans="1:22" ht="83.25" customHeight="1" x14ac:dyDescent="0.25">
      <c r="A42" s="23" t="s">
        <v>404</v>
      </c>
      <c r="B42" s="100" t="s">
        <v>452</v>
      </c>
      <c r="C42" s="265" t="s">
        <v>502</v>
      </c>
      <c r="D42" s="263"/>
      <c r="E42" s="263"/>
      <c r="F42" s="263"/>
      <c r="G42" s="263"/>
      <c r="H42" s="263"/>
      <c r="I42" s="263"/>
      <c r="J42" s="263"/>
      <c r="K42" s="263"/>
      <c r="L42" s="263"/>
      <c r="M42" s="263"/>
      <c r="N42" s="263"/>
      <c r="O42" s="263"/>
      <c r="P42" s="263"/>
      <c r="Q42" s="263"/>
      <c r="R42" s="263"/>
      <c r="S42" s="263"/>
      <c r="T42" s="263"/>
      <c r="U42" s="263"/>
      <c r="V42" s="263"/>
    </row>
    <row r="43" spans="1:22" ht="186" customHeight="1" x14ac:dyDescent="0.25">
      <c r="A43" s="23" t="s">
        <v>417</v>
      </c>
      <c r="B43" s="100" t="s">
        <v>418</v>
      </c>
      <c r="C43" s="265" t="s">
        <v>503</v>
      </c>
      <c r="D43" s="263"/>
      <c r="E43" s="263"/>
      <c r="F43" s="263"/>
      <c r="G43" s="263"/>
      <c r="H43" s="263"/>
      <c r="I43" s="263"/>
      <c r="J43" s="263"/>
      <c r="K43" s="263"/>
      <c r="L43" s="263"/>
      <c r="M43" s="263"/>
      <c r="N43" s="263"/>
      <c r="O43" s="263"/>
      <c r="P43" s="263"/>
      <c r="Q43" s="263"/>
      <c r="R43" s="263"/>
      <c r="S43" s="263"/>
      <c r="T43" s="263"/>
      <c r="U43" s="263"/>
      <c r="V43" s="263"/>
    </row>
    <row r="44" spans="1:22" ht="111" customHeight="1" x14ac:dyDescent="0.25">
      <c r="A44" s="23" t="s">
        <v>405</v>
      </c>
      <c r="B44" s="100" t="s">
        <v>443</v>
      </c>
      <c r="C44" s="264" t="s">
        <v>503</v>
      </c>
      <c r="D44" s="263"/>
      <c r="F44" s="263"/>
      <c r="G44" s="263"/>
      <c r="H44" s="263"/>
      <c r="I44" s="263"/>
      <c r="J44" s="263"/>
      <c r="K44" s="263"/>
      <c r="L44" s="263"/>
      <c r="M44" s="263"/>
      <c r="N44" s="263"/>
      <c r="O44" s="263"/>
      <c r="P44" s="263"/>
      <c r="Q44" s="263"/>
      <c r="R44" s="263"/>
      <c r="S44" s="263"/>
      <c r="T44" s="263"/>
      <c r="U44" s="263"/>
      <c r="V44" s="263"/>
    </row>
    <row r="45" spans="1:22" ht="89.25" customHeight="1" x14ac:dyDescent="0.25">
      <c r="A45" s="23" t="s">
        <v>438</v>
      </c>
      <c r="B45" s="100" t="s">
        <v>444</v>
      </c>
      <c r="C45" s="265" t="s">
        <v>503</v>
      </c>
      <c r="D45" s="263"/>
      <c r="E45" s="263"/>
      <c r="F45" s="263"/>
      <c r="G45" s="263"/>
      <c r="H45" s="263"/>
      <c r="I45" s="263"/>
      <c r="J45" s="263"/>
      <c r="K45" s="263"/>
      <c r="L45" s="263"/>
      <c r="M45" s="263"/>
      <c r="N45" s="263"/>
      <c r="O45" s="263"/>
      <c r="P45" s="263"/>
      <c r="Q45" s="263"/>
      <c r="R45" s="263"/>
      <c r="S45" s="263"/>
      <c r="T45" s="263"/>
      <c r="U45" s="263"/>
      <c r="V45" s="263"/>
    </row>
    <row r="46" spans="1:22" ht="101.25" customHeight="1" x14ac:dyDescent="0.25">
      <c r="A46" s="23" t="s">
        <v>406</v>
      </c>
      <c r="B46" s="100" t="s">
        <v>445</v>
      </c>
      <c r="C46" s="281" t="s">
        <v>503</v>
      </c>
      <c r="D46" s="263"/>
      <c r="E46" s="278"/>
      <c r="F46" s="263"/>
      <c r="G46" s="263"/>
      <c r="H46" s="263"/>
      <c r="I46" s="263"/>
      <c r="J46" s="263"/>
      <c r="K46" s="263"/>
      <c r="L46" s="263"/>
      <c r="M46" s="263"/>
      <c r="N46" s="263"/>
      <c r="O46" s="263"/>
      <c r="P46" s="263"/>
      <c r="Q46" s="263"/>
      <c r="R46" s="263"/>
      <c r="S46" s="263"/>
      <c r="T46" s="263"/>
      <c r="U46" s="263"/>
      <c r="V46" s="263"/>
    </row>
    <row r="47" spans="1:22" ht="18.75" customHeight="1" x14ac:dyDescent="0.25">
      <c r="A47" s="432"/>
      <c r="B47" s="433"/>
      <c r="C47" s="434"/>
      <c r="D47" s="263"/>
      <c r="E47" s="263"/>
      <c r="F47" s="263"/>
      <c r="G47" s="263"/>
      <c r="H47" s="263"/>
      <c r="I47" s="263"/>
      <c r="J47" s="263"/>
      <c r="K47" s="263"/>
      <c r="L47" s="263"/>
      <c r="M47" s="263"/>
      <c r="N47" s="263"/>
      <c r="O47" s="263"/>
      <c r="P47" s="263"/>
      <c r="Q47" s="263"/>
      <c r="R47" s="263"/>
      <c r="S47" s="263"/>
      <c r="T47" s="263"/>
      <c r="U47" s="263"/>
      <c r="V47" s="263"/>
    </row>
    <row r="48" spans="1:22" ht="75.75" customHeight="1" x14ac:dyDescent="0.25">
      <c r="A48" s="23" t="s">
        <v>439</v>
      </c>
      <c r="B48" s="100" t="s">
        <v>453</v>
      </c>
      <c r="C48" s="307" t="str">
        <f>CONCATENATE(ROUND('6.2. Паспорт фин осв ввод'!AC24,2)," млн рублей")</f>
        <v>0 млн рублей</v>
      </c>
      <c r="D48" s="263"/>
      <c r="E48" s="263"/>
      <c r="F48" s="263"/>
      <c r="G48" s="263"/>
      <c r="H48" s="263"/>
      <c r="I48" s="263"/>
      <c r="J48" s="263"/>
      <c r="K48" s="263"/>
      <c r="L48" s="263"/>
      <c r="M48" s="263"/>
      <c r="N48" s="263"/>
      <c r="O48" s="263"/>
      <c r="P48" s="263"/>
      <c r="Q48" s="263"/>
      <c r="R48" s="263"/>
      <c r="S48" s="263"/>
      <c r="T48" s="263"/>
      <c r="U48" s="263"/>
      <c r="V48" s="263"/>
    </row>
    <row r="49" spans="1:22" ht="71.25" customHeight="1" x14ac:dyDescent="0.25">
      <c r="A49" s="23" t="s">
        <v>407</v>
      </c>
      <c r="B49" s="100" t="s">
        <v>454</v>
      </c>
      <c r="C49" s="307" t="str">
        <f>CONCATENATE(ROUND('6.2. Паспорт фин осв ввод'!AC30,2)," млн рублей")</f>
        <v>0 млн рублей</v>
      </c>
      <c r="D49" s="263"/>
      <c r="E49" s="263"/>
      <c r="F49" s="263"/>
      <c r="G49" s="263"/>
      <c r="H49" s="263"/>
      <c r="I49" s="263"/>
      <c r="J49" s="263"/>
      <c r="K49" s="263"/>
      <c r="L49" s="263"/>
      <c r="M49" s="263"/>
      <c r="N49" s="263"/>
      <c r="O49" s="263"/>
      <c r="P49" s="263"/>
      <c r="Q49" s="263"/>
      <c r="R49" s="263"/>
      <c r="S49" s="263"/>
      <c r="T49" s="263"/>
      <c r="U49" s="263"/>
      <c r="V49" s="263"/>
    </row>
    <row r="50" spans="1:22" x14ac:dyDescent="0.25">
      <c r="A50" s="263"/>
      <c r="B50" s="263"/>
      <c r="C50" s="263"/>
      <c r="D50" s="263"/>
      <c r="E50" s="263"/>
      <c r="F50" s="263"/>
      <c r="G50" s="263"/>
      <c r="H50" s="263"/>
      <c r="I50" s="263"/>
      <c r="J50" s="263"/>
      <c r="K50" s="263"/>
      <c r="L50" s="263"/>
      <c r="M50" s="263"/>
      <c r="N50" s="263"/>
      <c r="O50" s="263"/>
      <c r="P50" s="263"/>
      <c r="Q50" s="263"/>
      <c r="R50" s="263"/>
      <c r="S50" s="263"/>
      <c r="T50" s="263"/>
      <c r="U50" s="263"/>
      <c r="V50" s="263"/>
    </row>
    <row r="51" spans="1:22" x14ac:dyDescent="0.25">
      <c r="A51" s="263"/>
      <c r="B51" s="263"/>
      <c r="C51" s="263"/>
      <c r="D51" s="263"/>
      <c r="E51" s="263"/>
      <c r="F51" s="263"/>
      <c r="G51" s="263"/>
      <c r="H51" s="263"/>
      <c r="I51" s="263"/>
      <c r="J51" s="263"/>
      <c r="K51" s="263"/>
      <c r="L51" s="263"/>
      <c r="M51" s="263"/>
      <c r="N51" s="263"/>
      <c r="O51" s="263"/>
      <c r="P51" s="263"/>
      <c r="Q51" s="263"/>
      <c r="R51" s="263"/>
      <c r="S51" s="263"/>
      <c r="T51" s="263"/>
      <c r="U51" s="263"/>
      <c r="V51" s="263"/>
    </row>
    <row r="52" spans="1:22" x14ac:dyDescent="0.25">
      <c r="A52" s="263"/>
      <c r="B52" s="263"/>
      <c r="C52" s="263"/>
      <c r="D52" s="263"/>
      <c r="E52" s="263"/>
      <c r="F52" s="263"/>
      <c r="G52" s="263"/>
      <c r="H52" s="263"/>
      <c r="I52" s="263"/>
      <c r="J52" s="263"/>
      <c r="K52" s="263"/>
      <c r="L52" s="263"/>
      <c r="M52" s="263"/>
      <c r="N52" s="263"/>
      <c r="O52" s="263"/>
      <c r="P52" s="263"/>
      <c r="Q52" s="263"/>
      <c r="R52" s="263"/>
      <c r="S52" s="263"/>
      <c r="T52" s="263"/>
      <c r="U52" s="263"/>
      <c r="V52" s="263"/>
    </row>
    <row r="53" spans="1:22" x14ac:dyDescent="0.25">
      <c r="A53" s="263"/>
      <c r="B53" s="263"/>
      <c r="C53" s="263"/>
      <c r="D53" s="263"/>
      <c r="E53" s="263"/>
      <c r="F53" s="263"/>
      <c r="G53" s="263"/>
      <c r="H53" s="263"/>
      <c r="I53" s="263"/>
      <c r="J53" s="263"/>
      <c r="K53" s="263"/>
      <c r="L53" s="263"/>
      <c r="M53" s="263"/>
      <c r="N53" s="263"/>
      <c r="O53" s="263"/>
      <c r="P53" s="263"/>
      <c r="Q53" s="263"/>
      <c r="R53" s="263"/>
      <c r="S53" s="263"/>
      <c r="T53" s="263"/>
      <c r="U53" s="263"/>
      <c r="V53" s="263"/>
    </row>
    <row r="54" spans="1:22" x14ac:dyDescent="0.25">
      <c r="A54" s="263"/>
      <c r="B54" s="263"/>
      <c r="C54" s="263"/>
      <c r="D54" s="263"/>
      <c r="E54" s="263"/>
      <c r="F54" s="263"/>
      <c r="G54" s="263"/>
      <c r="H54" s="263"/>
      <c r="I54" s="263"/>
      <c r="J54" s="263"/>
      <c r="K54" s="263"/>
      <c r="L54" s="263"/>
      <c r="M54" s="263"/>
      <c r="N54" s="263"/>
      <c r="O54" s="263"/>
      <c r="P54" s="263"/>
      <c r="Q54" s="263"/>
      <c r="R54" s="263"/>
      <c r="S54" s="263"/>
      <c r="T54" s="263"/>
      <c r="U54" s="263"/>
      <c r="V54" s="263"/>
    </row>
    <row r="55" spans="1:22" x14ac:dyDescent="0.25">
      <c r="A55" s="263"/>
      <c r="B55" s="263"/>
      <c r="C55" s="263"/>
      <c r="D55" s="263"/>
      <c r="E55" s="263"/>
      <c r="F55" s="263"/>
      <c r="G55" s="263"/>
      <c r="H55" s="263"/>
      <c r="I55" s="263"/>
      <c r="J55" s="263"/>
      <c r="K55" s="263"/>
      <c r="L55" s="263"/>
      <c r="M55" s="263"/>
      <c r="N55" s="263"/>
      <c r="O55" s="263"/>
      <c r="P55" s="263"/>
      <c r="Q55" s="263"/>
      <c r="R55" s="263"/>
      <c r="S55" s="263"/>
      <c r="T55" s="263"/>
      <c r="U55" s="263"/>
      <c r="V55" s="263"/>
    </row>
    <row r="56" spans="1:22" x14ac:dyDescent="0.25">
      <c r="A56" s="263"/>
      <c r="B56" s="263"/>
      <c r="C56" s="263"/>
      <c r="D56" s="263"/>
      <c r="E56" s="263"/>
      <c r="F56" s="263"/>
      <c r="G56" s="263"/>
      <c r="H56" s="263"/>
      <c r="I56" s="263"/>
      <c r="J56" s="263"/>
      <c r="K56" s="263"/>
      <c r="L56" s="263"/>
      <c r="M56" s="263"/>
      <c r="N56" s="263"/>
      <c r="O56" s="263"/>
      <c r="P56" s="263"/>
      <c r="Q56" s="263"/>
      <c r="R56" s="263"/>
      <c r="S56" s="263"/>
      <c r="T56" s="263"/>
      <c r="U56" s="263"/>
      <c r="V56" s="263"/>
    </row>
    <row r="57" spans="1:22" x14ac:dyDescent="0.25">
      <c r="A57" s="263"/>
      <c r="B57" s="263"/>
      <c r="C57" s="263"/>
      <c r="D57" s="263"/>
      <c r="E57" s="263"/>
      <c r="F57" s="263"/>
      <c r="G57" s="263"/>
      <c r="H57" s="263"/>
      <c r="I57" s="263"/>
      <c r="J57" s="263"/>
      <c r="K57" s="263"/>
      <c r="L57" s="263"/>
      <c r="M57" s="263"/>
      <c r="N57" s="263"/>
      <c r="O57" s="263"/>
      <c r="P57" s="263"/>
      <c r="Q57" s="263"/>
      <c r="R57" s="263"/>
      <c r="S57" s="263"/>
      <c r="T57" s="263"/>
      <c r="U57" s="263"/>
      <c r="V57" s="263"/>
    </row>
    <row r="58" spans="1:22" x14ac:dyDescent="0.25">
      <c r="A58" s="263"/>
      <c r="B58" s="263"/>
      <c r="C58" s="263"/>
      <c r="D58" s="263"/>
      <c r="E58" s="263"/>
      <c r="F58" s="263"/>
      <c r="G58" s="263"/>
      <c r="H58" s="263"/>
      <c r="I58" s="263"/>
      <c r="J58" s="263"/>
      <c r="K58" s="263"/>
      <c r="L58" s="263"/>
      <c r="M58" s="263"/>
      <c r="N58" s="263"/>
      <c r="O58" s="263"/>
      <c r="P58" s="263"/>
      <c r="Q58" s="263"/>
      <c r="R58" s="263"/>
      <c r="S58" s="263"/>
      <c r="T58" s="263"/>
      <c r="U58" s="263"/>
      <c r="V58" s="263"/>
    </row>
    <row r="59" spans="1:22" x14ac:dyDescent="0.25">
      <c r="A59" s="263"/>
      <c r="B59" s="263"/>
      <c r="C59" s="263"/>
      <c r="D59" s="263"/>
      <c r="E59" s="263"/>
      <c r="F59" s="263"/>
      <c r="G59" s="263"/>
      <c r="H59" s="263"/>
      <c r="I59" s="263"/>
      <c r="J59" s="263"/>
      <c r="K59" s="263"/>
      <c r="L59" s="263"/>
      <c r="M59" s="263"/>
      <c r="N59" s="263"/>
      <c r="O59" s="263"/>
      <c r="P59" s="263"/>
      <c r="Q59" s="263"/>
      <c r="R59" s="263"/>
      <c r="S59" s="263"/>
      <c r="T59" s="263"/>
      <c r="U59" s="263"/>
      <c r="V59" s="263"/>
    </row>
    <row r="60" spans="1:22" x14ac:dyDescent="0.25">
      <c r="A60" s="263"/>
      <c r="B60" s="263"/>
      <c r="C60" s="263"/>
      <c r="D60" s="263"/>
      <c r="E60" s="263"/>
      <c r="F60" s="263"/>
      <c r="G60" s="263"/>
      <c r="H60" s="263"/>
      <c r="I60" s="263"/>
      <c r="J60" s="263"/>
      <c r="K60" s="263"/>
      <c r="L60" s="263"/>
      <c r="M60" s="263"/>
      <c r="N60" s="263"/>
      <c r="O60" s="263"/>
      <c r="P60" s="263"/>
      <c r="Q60" s="263"/>
      <c r="R60" s="263"/>
      <c r="S60" s="263"/>
      <c r="T60" s="263"/>
      <c r="U60" s="263"/>
      <c r="V60" s="263"/>
    </row>
    <row r="61" spans="1:22" x14ac:dyDescent="0.25">
      <c r="A61" s="263"/>
      <c r="B61" s="263"/>
      <c r="C61" s="263"/>
      <c r="D61" s="263"/>
      <c r="E61" s="263"/>
      <c r="F61" s="263"/>
      <c r="G61" s="263"/>
      <c r="H61" s="263"/>
      <c r="I61" s="263"/>
      <c r="J61" s="263"/>
      <c r="K61" s="263"/>
      <c r="L61" s="263"/>
      <c r="M61" s="263"/>
      <c r="N61" s="263"/>
      <c r="O61" s="263"/>
      <c r="P61" s="263"/>
      <c r="Q61" s="263"/>
      <c r="R61" s="263"/>
      <c r="S61" s="263"/>
      <c r="T61" s="263"/>
      <c r="U61" s="263"/>
      <c r="V61" s="263"/>
    </row>
    <row r="62" spans="1:22" x14ac:dyDescent="0.25">
      <c r="A62" s="263"/>
      <c r="B62" s="263"/>
      <c r="C62" s="263"/>
      <c r="D62" s="263"/>
      <c r="E62" s="263"/>
      <c r="F62" s="263"/>
      <c r="G62" s="263"/>
      <c r="H62" s="263"/>
      <c r="I62" s="263"/>
      <c r="J62" s="263"/>
      <c r="K62" s="263"/>
      <c r="L62" s="263"/>
      <c r="M62" s="263"/>
      <c r="N62" s="263"/>
      <c r="O62" s="263"/>
      <c r="P62" s="263"/>
      <c r="Q62" s="263"/>
      <c r="R62" s="263"/>
      <c r="S62" s="263"/>
      <c r="T62" s="263"/>
      <c r="U62" s="263"/>
      <c r="V62" s="263"/>
    </row>
    <row r="63" spans="1:22" x14ac:dyDescent="0.25">
      <c r="A63" s="263"/>
      <c r="B63" s="263"/>
      <c r="C63" s="263"/>
      <c r="D63" s="263"/>
      <c r="E63" s="263"/>
      <c r="F63" s="263"/>
      <c r="G63" s="263"/>
      <c r="H63" s="263"/>
      <c r="I63" s="263"/>
      <c r="J63" s="263"/>
      <c r="K63" s="263"/>
      <c r="L63" s="263"/>
      <c r="M63" s="263"/>
      <c r="N63" s="263"/>
      <c r="O63" s="263"/>
      <c r="P63" s="263"/>
      <c r="Q63" s="263"/>
      <c r="R63" s="263"/>
      <c r="S63" s="263"/>
      <c r="T63" s="263"/>
      <c r="U63" s="263"/>
      <c r="V63" s="263"/>
    </row>
    <row r="64" spans="1:22" x14ac:dyDescent="0.25">
      <c r="A64" s="263"/>
      <c r="B64" s="263"/>
      <c r="C64" s="263"/>
      <c r="D64" s="263"/>
      <c r="E64" s="263"/>
      <c r="F64" s="263"/>
      <c r="G64" s="263"/>
      <c r="H64" s="263"/>
      <c r="I64" s="263"/>
      <c r="J64" s="263"/>
      <c r="K64" s="263"/>
      <c r="L64" s="263"/>
      <c r="M64" s="263"/>
      <c r="N64" s="263"/>
      <c r="O64" s="263"/>
      <c r="P64" s="263"/>
      <c r="Q64" s="263"/>
      <c r="R64" s="263"/>
      <c r="S64" s="263"/>
      <c r="T64" s="263"/>
      <c r="U64" s="263"/>
      <c r="V64" s="263"/>
    </row>
    <row r="65" spans="1:22" x14ac:dyDescent="0.25">
      <c r="A65" s="263"/>
      <c r="B65" s="263"/>
      <c r="C65" s="263"/>
      <c r="D65" s="263"/>
      <c r="E65" s="263"/>
      <c r="F65" s="263"/>
      <c r="G65" s="263"/>
      <c r="H65" s="263"/>
      <c r="I65" s="263"/>
      <c r="J65" s="263"/>
      <c r="K65" s="263"/>
      <c r="L65" s="263"/>
      <c r="M65" s="263"/>
      <c r="N65" s="263"/>
      <c r="O65" s="263"/>
      <c r="P65" s="263"/>
      <c r="Q65" s="263"/>
      <c r="R65" s="263"/>
      <c r="S65" s="263"/>
      <c r="T65" s="263"/>
      <c r="U65" s="263"/>
      <c r="V65" s="263"/>
    </row>
    <row r="66" spans="1:22" x14ac:dyDescent="0.25">
      <c r="A66" s="263"/>
      <c r="B66" s="263"/>
      <c r="C66" s="263"/>
      <c r="D66" s="263"/>
      <c r="E66" s="263"/>
      <c r="F66" s="263"/>
      <c r="G66" s="263"/>
      <c r="H66" s="263"/>
      <c r="I66" s="263"/>
      <c r="J66" s="263"/>
      <c r="K66" s="263"/>
      <c r="L66" s="263"/>
      <c r="M66" s="263"/>
      <c r="N66" s="263"/>
      <c r="O66" s="263"/>
      <c r="P66" s="263"/>
      <c r="Q66" s="263"/>
      <c r="R66" s="263"/>
      <c r="S66" s="263"/>
      <c r="T66" s="263"/>
      <c r="U66" s="263"/>
      <c r="V66" s="263"/>
    </row>
    <row r="67" spans="1:22" x14ac:dyDescent="0.25">
      <c r="A67" s="263"/>
      <c r="B67" s="263"/>
      <c r="C67" s="263"/>
      <c r="D67" s="263"/>
      <c r="E67" s="263"/>
      <c r="F67" s="263"/>
      <c r="G67" s="263"/>
      <c r="H67" s="263"/>
      <c r="I67" s="263"/>
      <c r="J67" s="263"/>
      <c r="K67" s="263"/>
      <c r="L67" s="263"/>
      <c r="M67" s="263"/>
      <c r="N67" s="263"/>
      <c r="O67" s="263"/>
      <c r="P67" s="263"/>
      <c r="Q67" s="263"/>
      <c r="R67" s="263"/>
      <c r="S67" s="263"/>
      <c r="T67" s="263"/>
      <c r="U67" s="263"/>
      <c r="V67" s="263"/>
    </row>
    <row r="68" spans="1:22" x14ac:dyDescent="0.25">
      <c r="A68" s="263"/>
      <c r="B68" s="263"/>
      <c r="C68" s="263"/>
      <c r="D68" s="263"/>
      <c r="E68" s="263"/>
      <c r="F68" s="263"/>
      <c r="G68" s="263"/>
      <c r="H68" s="263"/>
      <c r="I68" s="263"/>
      <c r="J68" s="263"/>
      <c r="K68" s="263"/>
      <c r="L68" s="263"/>
      <c r="M68" s="263"/>
      <c r="N68" s="263"/>
      <c r="O68" s="263"/>
      <c r="P68" s="263"/>
      <c r="Q68" s="263"/>
      <c r="R68" s="263"/>
      <c r="S68" s="263"/>
      <c r="T68" s="263"/>
      <c r="U68" s="263"/>
      <c r="V68" s="263"/>
    </row>
    <row r="69" spans="1:22" x14ac:dyDescent="0.25">
      <c r="A69" s="263"/>
      <c r="B69" s="263"/>
      <c r="C69" s="263"/>
      <c r="D69" s="263"/>
      <c r="E69" s="263"/>
      <c r="F69" s="263"/>
      <c r="G69" s="263"/>
      <c r="H69" s="263"/>
      <c r="I69" s="263"/>
      <c r="J69" s="263"/>
      <c r="K69" s="263"/>
      <c r="L69" s="263"/>
      <c r="M69" s="263"/>
      <c r="N69" s="263"/>
      <c r="O69" s="263"/>
      <c r="P69" s="263"/>
      <c r="Q69" s="263"/>
      <c r="R69" s="263"/>
      <c r="S69" s="263"/>
      <c r="T69" s="263"/>
      <c r="U69" s="263"/>
      <c r="V69" s="263"/>
    </row>
    <row r="70" spans="1:22" x14ac:dyDescent="0.25">
      <c r="A70" s="263"/>
      <c r="B70" s="263"/>
      <c r="C70" s="263"/>
      <c r="D70" s="263"/>
      <c r="E70" s="263"/>
      <c r="F70" s="263"/>
      <c r="G70" s="263"/>
      <c r="H70" s="263"/>
      <c r="I70" s="263"/>
      <c r="J70" s="263"/>
      <c r="K70" s="263"/>
      <c r="L70" s="263"/>
      <c r="M70" s="263"/>
      <c r="N70" s="263"/>
      <c r="O70" s="263"/>
      <c r="P70" s="263"/>
      <c r="Q70" s="263"/>
      <c r="R70" s="263"/>
      <c r="S70" s="263"/>
      <c r="T70" s="263"/>
      <c r="U70" s="263"/>
      <c r="V70" s="263"/>
    </row>
    <row r="71" spans="1:22" x14ac:dyDescent="0.25">
      <c r="A71" s="263"/>
      <c r="B71" s="263"/>
      <c r="C71" s="263"/>
      <c r="D71" s="263"/>
      <c r="E71" s="263"/>
      <c r="F71" s="263"/>
      <c r="G71" s="263"/>
      <c r="H71" s="263"/>
      <c r="I71" s="263"/>
      <c r="J71" s="263"/>
      <c r="K71" s="263"/>
      <c r="L71" s="263"/>
      <c r="M71" s="263"/>
      <c r="N71" s="263"/>
      <c r="O71" s="263"/>
      <c r="P71" s="263"/>
      <c r="Q71" s="263"/>
      <c r="R71" s="263"/>
      <c r="S71" s="263"/>
      <c r="T71" s="263"/>
      <c r="U71" s="263"/>
      <c r="V71" s="263"/>
    </row>
    <row r="72" spans="1:22" x14ac:dyDescent="0.25">
      <c r="A72" s="263"/>
      <c r="B72" s="263"/>
      <c r="C72" s="263"/>
      <c r="D72" s="263"/>
      <c r="E72" s="263"/>
      <c r="F72" s="263"/>
      <c r="G72" s="263"/>
      <c r="H72" s="263"/>
      <c r="I72" s="263"/>
      <c r="J72" s="263"/>
      <c r="K72" s="263"/>
      <c r="L72" s="263"/>
      <c r="M72" s="263"/>
      <c r="N72" s="263"/>
      <c r="O72" s="263"/>
      <c r="P72" s="263"/>
      <c r="Q72" s="263"/>
      <c r="R72" s="263"/>
      <c r="S72" s="263"/>
      <c r="T72" s="263"/>
      <c r="U72" s="263"/>
      <c r="V72" s="263"/>
    </row>
    <row r="73" spans="1:22" x14ac:dyDescent="0.25">
      <c r="A73" s="263"/>
      <c r="B73" s="263"/>
      <c r="C73" s="263"/>
      <c r="D73" s="263"/>
      <c r="E73" s="263"/>
      <c r="F73" s="263"/>
      <c r="G73" s="263"/>
      <c r="H73" s="263"/>
      <c r="I73" s="263"/>
      <c r="J73" s="263"/>
      <c r="K73" s="263"/>
      <c r="L73" s="263"/>
      <c r="M73" s="263"/>
      <c r="N73" s="263"/>
      <c r="O73" s="263"/>
      <c r="P73" s="263"/>
      <c r="Q73" s="263"/>
      <c r="R73" s="263"/>
      <c r="S73" s="263"/>
      <c r="T73" s="263"/>
      <c r="U73" s="263"/>
      <c r="V73" s="263"/>
    </row>
    <row r="74" spans="1:22" x14ac:dyDescent="0.25">
      <c r="A74" s="263"/>
      <c r="B74" s="263"/>
      <c r="C74" s="263"/>
      <c r="D74" s="263"/>
      <c r="E74" s="263"/>
      <c r="F74" s="263"/>
      <c r="G74" s="263"/>
      <c r="H74" s="263"/>
      <c r="I74" s="263"/>
      <c r="J74" s="263"/>
      <c r="K74" s="263"/>
      <c r="L74" s="263"/>
      <c r="M74" s="263"/>
      <c r="N74" s="263"/>
      <c r="O74" s="263"/>
      <c r="P74" s="263"/>
      <c r="Q74" s="263"/>
      <c r="R74" s="263"/>
      <c r="S74" s="263"/>
      <c r="T74" s="263"/>
      <c r="U74" s="263"/>
      <c r="V74" s="263"/>
    </row>
    <row r="75" spans="1:22" x14ac:dyDescent="0.25">
      <c r="A75" s="263"/>
      <c r="B75" s="263"/>
      <c r="C75" s="263"/>
      <c r="D75" s="263"/>
      <c r="E75" s="263"/>
      <c r="F75" s="263"/>
      <c r="G75" s="263"/>
      <c r="H75" s="263"/>
      <c r="I75" s="263"/>
      <c r="J75" s="263"/>
      <c r="K75" s="263"/>
      <c r="L75" s="263"/>
      <c r="M75" s="263"/>
      <c r="N75" s="263"/>
      <c r="O75" s="263"/>
      <c r="P75" s="263"/>
      <c r="Q75" s="263"/>
      <c r="R75" s="263"/>
      <c r="S75" s="263"/>
      <c r="T75" s="263"/>
      <c r="U75" s="263"/>
      <c r="V75" s="263"/>
    </row>
    <row r="76" spans="1:22" x14ac:dyDescent="0.25">
      <c r="A76" s="263"/>
      <c r="B76" s="263"/>
      <c r="C76" s="263"/>
      <c r="D76" s="263"/>
      <c r="E76" s="263"/>
      <c r="F76" s="263"/>
      <c r="G76" s="263"/>
      <c r="H76" s="263"/>
      <c r="I76" s="263"/>
      <c r="J76" s="263"/>
      <c r="K76" s="263"/>
      <c r="L76" s="263"/>
      <c r="M76" s="263"/>
      <c r="N76" s="263"/>
      <c r="O76" s="263"/>
      <c r="P76" s="263"/>
      <c r="Q76" s="263"/>
      <c r="R76" s="263"/>
      <c r="S76" s="263"/>
      <c r="T76" s="263"/>
      <c r="U76" s="263"/>
      <c r="V76" s="263"/>
    </row>
    <row r="77" spans="1:22" x14ac:dyDescent="0.25">
      <c r="A77" s="263"/>
      <c r="B77" s="263"/>
      <c r="C77" s="263"/>
      <c r="D77" s="263"/>
      <c r="E77" s="263"/>
      <c r="F77" s="263"/>
      <c r="G77" s="263"/>
      <c r="H77" s="263"/>
      <c r="I77" s="263"/>
      <c r="J77" s="263"/>
      <c r="K77" s="263"/>
      <c r="L77" s="263"/>
      <c r="M77" s="263"/>
      <c r="N77" s="263"/>
      <c r="O77" s="263"/>
      <c r="P77" s="263"/>
      <c r="Q77" s="263"/>
      <c r="R77" s="263"/>
      <c r="S77" s="263"/>
      <c r="T77" s="263"/>
      <c r="U77" s="263"/>
      <c r="V77" s="263"/>
    </row>
    <row r="78" spans="1:22" x14ac:dyDescent="0.25">
      <c r="A78" s="263"/>
      <c r="B78" s="263"/>
      <c r="C78" s="263"/>
      <c r="D78" s="263"/>
      <c r="E78" s="263"/>
      <c r="F78" s="263"/>
      <c r="G78" s="263"/>
      <c r="H78" s="263"/>
      <c r="I78" s="263"/>
      <c r="J78" s="263"/>
      <c r="K78" s="263"/>
      <c r="L78" s="263"/>
      <c r="M78" s="263"/>
      <c r="N78" s="263"/>
      <c r="O78" s="263"/>
      <c r="P78" s="263"/>
      <c r="Q78" s="263"/>
      <c r="R78" s="263"/>
      <c r="S78" s="263"/>
      <c r="T78" s="263"/>
      <c r="U78" s="263"/>
      <c r="V78" s="263"/>
    </row>
    <row r="79" spans="1:22" x14ac:dyDescent="0.25">
      <c r="A79" s="263"/>
      <c r="B79" s="263"/>
      <c r="C79" s="263"/>
      <c r="D79" s="263"/>
      <c r="E79" s="263"/>
      <c r="F79" s="263"/>
      <c r="G79" s="263"/>
      <c r="H79" s="263"/>
      <c r="I79" s="263"/>
      <c r="J79" s="263"/>
      <c r="K79" s="263"/>
      <c r="L79" s="263"/>
      <c r="M79" s="263"/>
      <c r="N79" s="263"/>
      <c r="O79" s="263"/>
      <c r="P79" s="263"/>
      <c r="Q79" s="263"/>
      <c r="R79" s="263"/>
      <c r="S79" s="263"/>
      <c r="T79" s="263"/>
      <c r="U79" s="263"/>
      <c r="V79" s="263"/>
    </row>
    <row r="80" spans="1:22" x14ac:dyDescent="0.25">
      <c r="A80" s="263"/>
      <c r="B80" s="263"/>
      <c r="C80" s="263"/>
      <c r="D80" s="263"/>
      <c r="E80" s="263"/>
      <c r="F80" s="263"/>
      <c r="G80" s="263"/>
      <c r="H80" s="263"/>
      <c r="I80" s="263"/>
      <c r="J80" s="263"/>
      <c r="K80" s="263"/>
      <c r="L80" s="263"/>
      <c r="M80" s="263"/>
      <c r="N80" s="263"/>
      <c r="O80" s="263"/>
      <c r="P80" s="263"/>
      <c r="Q80" s="263"/>
      <c r="R80" s="263"/>
      <c r="S80" s="263"/>
      <c r="T80" s="263"/>
      <c r="U80" s="263"/>
      <c r="V80" s="263"/>
    </row>
    <row r="81" spans="1:22" x14ac:dyDescent="0.25">
      <c r="A81" s="263"/>
      <c r="B81" s="263"/>
      <c r="C81" s="263"/>
      <c r="D81" s="263"/>
      <c r="E81" s="263"/>
      <c r="F81" s="263"/>
      <c r="G81" s="263"/>
      <c r="H81" s="263"/>
      <c r="I81" s="263"/>
      <c r="J81" s="263"/>
      <c r="K81" s="263"/>
      <c r="L81" s="263"/>
      <c r="M81" s="263"/>
      <c r="N81" s="263"/>
      <c r="O81" s="263"/>
      <c r="P81" s="263"/>
      <c r="Q81" s="263"/>
      <c r="R81" s="263"/>
      <c r="S81" s="263"/>
      <c r="T81" s="263"/>
      <c r="U81" s="263"/>
      <c r="V81" s="263"/>
    </row>
    <row r="82" spans="1:22" x14ac:dyDescent="0.25">
      <c r="A82" s="263"/>
      <c r="B82" s="263"/>
      <c r="C82" s="263"/>
      <c r="D82" s="263"/>
      <c r="E82" s="263"/>
      <c r="F82" s="263"/>
      <c r="G82" s="263"/>
      <c r="H82" s="263"/>
      <c r="I82" s="263"/>
      <c r="J82" s="263"/>
      <c r="K82" s="263"/>
      <c r="L82" s="263"/>
      <c r="M82" s="263"/>
      <c r="N82" s="263"/>
      <c r="O82" s="263"/>
      <c r="P82" s="263"/>
      <c r="Q82" s="263"/>
      <c r="R82" s="263"/>
      <c r="S82" s="263"/>
      <c r="T82" s="263"/>
      <c r="U82" s="263"/>
      <c r="V82" s="263"/>
    </row>
    <row r="83" spans="1:22" x14ac:dyDescent="0.25">
      <c r="A83" s="263"/>
      <c r="B83" s="263"/>
      <c r="C83" s="263"/>
      <c r="D83" s="263"/>
      <c r="E83" s="263"/>
      <c r="F83" s="263"/>
      <c r="G83" s="263"/>
      <c r="H83" s="263"/>
      <c r="I83" s="263"/>
      <c r="J83" s="263"/>
      <c r="K83" s="263"/>
      <c r="L83" s="263"/>
      <c r="M83" s="263"/>
      <c r="N83" s="263"/>
      <c r="O83" s="263"/>
      <c r="P83" s="263"/>
      <c r="Q83" s="263"/>
      <c r="R83" s="263"/>
      <c r="S83" s="263"/>
      <c r="T83" s="263"/>
      <c r="U83" s="263"/>
      <c r="V83" s="263"/>
    </row>
    <row r="84" spans="1:22" x14ac:dyDescent="0.25">
      <c r="A84" s="263"/>
      <c r="B84" s="263"/>
      <c r="C84" s="263"/>
      <c r="D84" s="263"/>
      <c r="E84" s="263"/>
      <c r="F84" s="263"/>
      <c r="G84" s="263"/>
      <c r="H84" s="263"/>
      <c r="I84" s="263"/>
      <c r="J84" s="263"/>
      <c r="K84" s="263"/>
      <c r="L84" s="263"/>
      <c r="M84" s="263"/>
      <c r="N84" s="263"/>
      <c r="O84" s="263"/>
      <c r="P84" s="263"/>
      <c r="Q84" s="263"/>
      <c r="R84" s="263"/>
      <c r="S84" s="263"/>
      <c r="T84" s="263"/>
      <c r="U84" s="263"/>
      <c r="V84" s="263"/>
    </row>
    <row r="85" spans="1:22" x14ac:dyDescent="0.25">
      <c r="A85" s="263"/>
      <c r="B85" s="263"/>
      <c r="C85" s="263"/>
      <c r="D85" s="263"/>
      <c r="E85" s="263"/>
      <c r="F85" s="263"/>
      <c r="G85" s="263"/>
      <c r="H85" s="263"/>
      <c r="I85" s="263"/>
      <c r="J85" s="263"/>
      <c r="K85" s="263"/>
      <c r="L85" s="263"/>
      <c r="M85" s="263"/>
      <c r="N85" s="263"/>
      <c r="O85" s="263"/>
      <c r="P85" s="263"/>
      <c r="Q85" s="263"/>
      <c r="R85" s="263"/>
      <c r="S85" s="263"/>
      <c r="T85" s="263"/>
      <c r="U85" s="263"/>
      <c r="V85" s="263"/>
    </row>
    <row r="86" spans="1:22" x14ac:dyDescent="0.25">
      <c r="A86" s="263"/>
      <c r="B86" s="263"/>
      <c r="C86" s="263"/>
      <c r="D86" s="263"/>
      <c r="E86" s="263"/>
      <c r="F86" s="263"/>
      <c r="G86" s="263"/>
      <c r="H86" s="263"/>
      <c r="I86" s="263"/>
      <c r="J86" s="263"/>
      <c r="K86" s="263"/>
      <c r="L86" s="263"/>
      <c r="M86" s="263"/>
      <c r="N86" s="263"/>
      <c r="O86" s="263"/>
      <c r="P86" s="263"/>
      <c r="Q86" s="263"/>
      <c r="R86" s="263"/>
      <c r="S86" s="263"/>
      <c r="T86" s="263"/>
      <c r="U86" s="263"/>
      <c r="V86" s="263"/>
    </row>
    <row r="87" spans="1:22" x14ac:dyDescent="0.25">
      <c r="A87" s="263"/>
      <c r="B87" s="263"/>
      <c r="C87" s="263"/>
      <c r="D87" s="263"/>
      <c r="E87" s="263"/>
      <c r="F87" s="263"/>
      <c r="G87" s="263"/>
      <c r="H87" s="263"/>
      <c r="I87" s="263"/>
      <c r="J87" s="263"/>
      <c r="K87" s="263"/>
      <c r="L87" s="263"/>
      <c r="M87" s="263"/>
      <c r="N87" s="263"/>
      <c r="O87" s="263"/>
      <c r="P87" s="263"/>
      <c r="Q87" s="263"/>
      <c r="R87" s="263"/>
      <c r="S87" s="263"/>
      <c r="T87" s="263"/>
      <c r="U87" s="263"/>
      <c r="V87" s="263"/>
    </row>
    <row r="88" spans="1:22" x14ac:dyDescent="0.25">
      <c r="A88" s="263"/>
      <c r="B88" s="263"/>
      <c r="C88" s="263"/>
      <c r="D88" s="263"/>
      <c r="E88" s="263"/>
      <c r="F88" s="263"/>
      <c r="G88" s="263"/>
      <c r="H88" s="263"/>
      <c r="I88" s="263"/>
      <c r="J88" s="263"/>
      <c r="K88" s="263"/>
      <c r="L88" s="263"/>
      <c r="M88" s="263"/>
      <c r="N88" s="263"/>
      <c r="O88" s="263"/>
      <c r="P88" s="263"/>
      <c r="Q88" s="263"/>
      <c r="R88" s="263"/>
      <c r="S88" s="263"/>
      <c r="T88" s="263"/>
      <c r="U88" s="263"/>
      <c r="V88" s="263"/>
    </row>
    <row r="89" spans="1:22" x14ac:dyDescent="0.25">
      <c r="A89" s="263"/>
      <c r="B89" s="263"/>
      <c r="C89" s="263"/>
      <c r="D89" s="263"/>
      <c r="E89" s="263"/>
      <c r="F89" s="263"/>
      <c r="G89" s="263"/>
      <c r="H89" s="263"/>
      <c r="I89" s="263"/>
      <c r="J89" s="263"/>
      <c r="K89" s="263"/>
      <c r="L89" s="263"/>
      <c r="M89" s="263"/>
      <c r="N89" s="263"/>
      <c r="O89" s="263"/>
      <c r="P89" s="263"/>
      <c r="Q89" s="263"/>
      <c r="R89" s="263"/>
      <c r="S89" s="263"/>
      <c r="T89" s="263"/>
      <c r="U89" s="263"/>
      <c r="V89" s="263"/>
    </row>
    <row r="90" spans="1:22" x14ac:dyDescent="0.25">
      <c r="A90" s="263"/>
      <c r="B90" s="263"/>
      <c r="C90" s="263"/>
      <c r="D90" s="263"/>
      <c r="E90" s="263"/>
      <c r="F90" s="263"/>
      <c r="G90" s="263"/>
      <c r="H90" s="263"/>
      <c r="I90" s="263"/>
      <c r="J90" s="263"/>
      <c r="K90" s="263"/>
      <c r="L90" s="263"/>
      <c r="M90" s="263"/>
      <c r="N90" s="263"/>
      <c r="O90" s="263"/>
      <c r="P90" s="263"/>
      <c r="Q90" s="263"/>
      <c r="R90" s="263"/>
      <c r="S90" s="263"/>
      <c r="T90" s="263"/>
      <c r="U90" s="263"/>
      <c r="V90" s="263"/>
    </row>
    <row r="91" spans="1:22" x14ac:dyDescent="0.25">
      <c r="A91" s="263"/>
      <c r="B91" s="263"/>
      <c r="C91" s="263"/>
      <c r="D91" s="263"/>
      <c r="E91" s="263"/>
      <c r="F91" s="263"/>
      <c r="G91" s="263"/>
      <c r="H91" s="263"/>
      <c r="I91" s="263"/>
      <c r="J91" s="263"/>
      <c r="K91" s="263"/>
      <c r="L91" s="263"/>
      <c r="M91" s="263"/>
      <c r="N91" s="263"/>
      <c r="O91" s="263"/>
      <c r="P91" s="263"/>
      <c r="Q91" s="263"/>
      <c r="R91" s="263"/>
      <c r="S91" s="263"/>
      <c r="T91" s="263"/>
      <c r="U91" s="263"/>
      <c r="V91" s="263"/>
    </row>
    <row r="92" spans="1:22" x14ac:dyDescent="0.25">
      <c r="A92" s="263"/>
      <c r="B92" s="263"/>
      <c r="C92" s="263"/>
      <c r="D92" s="263"/>
      <c r="E92" s="263"/>
      <c r="F92" s="263"/>
      <c r="G92" s="263"/>
      <c r="H92" s="263"/>
      <c r="I92" s="263"/>
      <c r="J92" s="263"/>
      <c r="K92" s="263"/>
      <c r="L92" s="263"/>
      <c r="M92" s="263"/>
      <c r="N92" s="263"/>
      <c r="O92" s="263"/>
      <c r="P92" s="263"/>
      <c r="Q92" s="263"/>
      <c r="R92" s="263"/>
      <c r="S92" s="263"/>
      <c r="T92" s="263"/>
      <c r="U92" s="263"/>
      <c r="V92" s="263"/>
    </row>
    <row r="93" spans="1:22" x14ac:dyDescent="0.25">
      <c r="A93" s="263"/>
      <c r="B93" s="263"/>
      <c r="C93" s="263"/>
      <c r="D93" s="263"/>
      <c r="E93" s="263"/>
      <c r="F93" s="263"/>
      <c r="G93" s="263"/>
      <c r="H93" s="263"/>
      <c r="I93" s="263"/>
      <c r="J93" s="263"/>
      <c r="K93" s="263"/>
      <c r="L93" s="263"/>
      <c r="M93" s="263"/>
      <c r="N93" s="263"/>
      <c r="O93" s="263"/>
      <c r="P93" s="263"/>
      <c r="Q93" s="263"/>
      <c r="R93" s="263"/>
      <c r="S93" s="263"/>
      <c r="T93" s="263"/>
      <c r="U93" s="263"/>
      <c r="V93" s="263"/>
    </row>
    <row r="94" spans="1:22" x14ac:dyDescent="0.25">
      <c r="A94" s="263"/>
      <c r="B94" s="263"/>
      <c r="C94" s="263"/>
      <c r="D94" s="263"/>
      <c r="E94" s="263"/>
      <c r="F94" s="263"/>
      <c r="G94" s="263"/>
      <c r="H94" s="263"/>
      <c r="I94" s="263"/>
      <c r="J94" s="263"/>
      <c r="K94" s="263"/>
      <c r="L94" s="263"/>
      <c r="M94" s="263"/>
      <c r="N94" s="263"/>
      <c r="O94" s="263"/>
      <c r="P94" s="263"/>
      <c r="Q94" s="263"/>
      <c r="R94" s="263"/>
      <c r="S94" s="263"/>
      <c r="T94" s="263"/>
      <c r="U94" s="263"/>
      <c r="V94" s="263"/>
    </row>
    <row r="95" spans="1:22" x14ac:dyDescent="0.25">
      <c r="A95" s="263"/>
      <c r="B95" s="263"/>
      <c r="C95" s="263"/>
      <c r="D95" s="263"/>
      <c r="E95" s="263"/>
      <c r="F95" s="263"/>
      <c r="G95" s="263"/>
      <c r="H95" s="263"/>
      <c r="I95" s="263"/>
      <c r="J95" s="263"/>
      <c r="K95" s="263"/>
      <c r="L95" s="263"/>
      <c r="M95" s="263"/>
      <c r="N95" s="263"/>
      <c r="O95" s="263"/>
      <c r="P95" s="263"/>
      <c r="Q95" s="263"/>
      <c r="R95" s="263"/>
      <c r="S95" s="263"/>
      <c r="T95" s="263"/>
      <c r="U95" s="263"/>
      <c r="V95" s="263"/>
    </row>
    <row r="96" spans="1:22" x14ac:dyDescent="0.25">
      <c r="A96" s="263"/>
      <c r="B96" s="263"/>
      <c r="C96" s="263"/>
      <c r="D96" s="263"/>
      <c r="E96" s="263"/>
      <c r="F96" s="263"/>
      <c r="G96" s="263"/>
      <c r="H96" s="263"/>
      <c r="I96" s="263"/>
      <c r="J96" s="263"/>
      <c r="K96" s="263"/>
      <c r="L96" s="263"/>
      <c r="M96" s="263"/>
      <c r="N96" s="263"/>
      <c r="O96" s="263"/>
      <c r="P96" s="263"/>
      <c r="Q96" s="263"/>
      <c r="R96" s="263"/>
      <c r="S96" s="263"/>
      <c r="T96" s="263"/>
      <c r="U96" s="263"/>
      <c r="V96" s="263"/>
    </row>
    <row r="97" spans="1:22" x14ac:dyDescent="0.25">
      <c r="A97" s="263"/>
      <c r="B97" s="263"/>
      <c r="C97" s="263"/>
      <c r="D97" s="263"/>
      <c r="E97" s="263"/>
      <c r="F97" s="263"/>
      <c r="G97" s="263"/>
      <c r="H97" s="263"/>
      <c r="I97" s="263"/>
      <c r="J97" s="263"/>
      <c r="K97" s="263"/>
      <c r="L97" s="263"/>
      <c r="M97" s="263"/>
      <c r="N97" s="263"/>
      <c r="O97" s="263"/>
      <c r="P97" s="263"/>
      <c r="Q97" s="263"/>
      <c r="R97" s="263"/>
      <c r="S97" s="263"/>
      <c r="T97" s="263"/>
      <c r="U97" s="263"/>
      <c r="V97" s="263"/>
    </row>
    <row r="98" spans="1:22" x14ac:dyDescent="0.25">
      <c r="A98" s="263"/>
      <c r="B98" s="263"/>
      <c r="C98" s="263"/>
      <c r="D98" s="263"/>
      <c r="E98" s="263"/>
      <c r="F98" s="263"/>
      <c r="G98" s="263"/>
      <c r="H98" s="263"/>
      <c r="I98" s="263"/>
      <c r="J98" s="263"/>
      <c r="K98" s="263"/>
      <c r="L98" s="263"/>
      <c r="M98" s="263"/>
      <c r="N98" s="263"/>
      <c r="O98" s="263"/>
      <c r="P98" s="263"/>
      <c r="Q98" s="263"/>
      <c r="R98" s="263"/>
      <c r="S98" s="263"/>
      <c r="T98" s="263"/>
      <c r="U98" s="263"/>
      <c r="V98" s="263"/>
    </row>
    <row r="99" spans="1:22" x14ac:dyDescent="0.25">
      <c r="A99" s="263"/>
      <c r="B99" s="263"/>
      <c r="C99" s="263"/>
      <c r="D99" s="263"/>
      <c r="E99" s="263"/>
      <c r="F99" s="263"/>
      <c r="G99" s="263"/>
      <c r="H99" s="263"/>
      <c r="I99" s="263"/>
      <c r="J99" s="263"/>
      <c r="K99" s="263"/>
      <c r="L99" s="263"/>
      <c r="M99" s="263"/>
      <c r="N99" s="263"/>
      <c r="O99" s="263"/>
      <c r="P99" s="263"/>
      <c r="Q99" s="263"/>
      <c r="R99" s="263"/>
      <c r="S99" s="263"/>
      <c r="T99" s="263"/>
      <c r="U99" s="263"/>
      <c r="V99" s="263"/>
    </row>
    <row r="100" spans="1:22" x14ac:dyDescent="0.25">
      <c r="A100" s="263"/>
      <c r="B100" s="263"/>
      <c r="C100" s="263"/>
      <c r="D100" s="263"/>
      <c r="E100" s="263"/>
      <c r="F100" s="263"/>
      <c r="G100" s="263"/>
      <c r="H100" s="263"/>
      <c r="I100" s="263"/>
      <c r="J100" s="263"/>
      <c r="K100" s="263"/>
      <c r="L100" s="263"/>
      <c r="M100" s="263"/>
      <c r="N100" s="263"/>
      <c r="O100" s="263"/>
      <c r="P100" s="263"/>
      <c r="Q100" s="263"/>
      <c r="R100" s="263"/>
      <c r="S100" s="263"/>
      <c r="T100" s="263"/>
      <c r="U100" s="263"/>
      <c r="V100" s="263"/>
    </row>
    <row r="101" spans="1:22" x14ac:dyDescent="0.25">
      <c r="A101" s="263"/>
      <c r="B101" s="263"/>
      <c r="C101" s="263"/>
      <c r="D101" s="263"/>
      <c r="E101" s="263"/>
      <c r="F101" s="263"/>
      <c r="G101" s="263"/>
      <c r="H101" s="263"/>
      <c r="I101" s="263"/>
      <c r="J101" s="263"/>
      <c r="K101" s="263"/>
      <c r="L101" s="263"/>
      <c r="M101" s="263"/>
      <c r="N101" s="263"/>
      <c r="O101" s="263"/>
      <c r="P101" s="263"/>
      <c r="Q101" s="263"/>
      <c r="R101" s="263"/>
      <c r="S101" s="263"/>
      <c r="T101" s="263"/>
      <c r="U101" s="263"/>
      <c r="V101" s="263"/>
    </row>
    <row r="102" spans="1:22" x14ac:dyDescent="0.25">
      <c r="A102" s="263"/>
      <c r="B102" s="263"/>
      <c r="C102" s="263"/>
      <c r="D102" s="263"/>
      <c r="E102" s="263"/>
      <c r="F102" s="263"/>
      <c r="G102" s="263"/>
      <c r="H102" s="263"/>
      <c r="I102" s="263"/>
      <c r="J102" s="263"/>
      <c r="K102" s="263"/>
      <c r="L102" s="263"/>
      <c r="M102" s="263"/>
      <c r="N102" s="263"/>
      <c r="O102" s="263"/>
      <c r="P102" s="263"/>
      <c r="Q102" s="263"/>
      <c r="R102" s="263"/>
      <c r="S102" s="263"/>
      <c r="T102" s="263"/>
      <c r="U102" s="263"/>
      <c r="V102" s="263"/>
    </row>
    <row r="103" spans="1:22" x14ac:dyDescent="0.25">
      <c r="A103" s="263"/>
      <c r="B103" s="263"/>
      <c r="C103" s="263"/>
      <c r="D103" s="263"/>
      <c r="E103" s="263"/>
      <c r="F103" s="263"/>
      <c r="G103" s="263"/>
      <c r="H103" s="263"/>
      <c r="I103" s="263"/>
      <c r="J103" s="263"/>
      <c r="K103" s="263"/>
      <c r="L103" s="263"/>
      <c r="M103" s="263"/>
      <c r="N103" s="263"/>
      <c r="O103" s="263"/>
      <c r="P103" s="263"/>
      <c r="Q103" s="263"/>
      <c r="R103" s="263"/>
      <c r="S103" s="263"/>
      <c r="T103" s="263"/>
      <c r="U103" s="263"/>
      <c r="V103" s="263"/>
    </row>
    <row r="104" spans="1:22" x14ac:dyDescent="0.25">
      <c r="A104" s="263"/>
      <c r="B104" s="263"/>
      <c r="C104" s="263"/>
      <c r="D104" s="263"/>
      <c r="E104" s="263"/>
      <c r="F104" s="263"/>
      <c r="G104" s="263"/>
      <c r="H104" s="263"/>
      <c r="I104" s="263"/>
      <c r="J104" s="263"/>
      <c r="K104" s="263"/>
      <c r="L104" s="263"/>
      <c r="M104" s="263"/>
      <c r="N104" s="263"/>
      <c r="O104" s="263"/>
      <c r="P104" s="263"/>
      <c r="Q104" s="263"/>
      <c r="R104" s="263"/>
      <c r="S104" s="263"/>
      <c r="T104" s="263"/>
      <c r="U104" s="263"/>
      <c r="V104" s="263"/>
    </row>
    <row r="105" spans="1:22" x14ac:dyDescent="0.25">
      <c r="A105" s="263"/>
      <c r="B105" s="263"/>
      <c r="C105" s="263"/>
      <c r="D105" s="263"/>
      <c r="E105" s="263"/>
      <c r="F105" s="263"/>
      <c r="G105" s="263"/>
      <c r="H105" s="263"/>
      <c r="I105" s="263"/>
      <c r="J105" s="263"/>
      <c r="K105" s="263"/>
      <c r="L105" s="263"/>
      <c r="M105" s="263"/>
      <c r="N105" s="263"/>
      <c r="O105" s="263"/>
      <c r="P105" s="263"/>
      <c r="Q105" s="263"/>
      <c r="R105" s="263"/>
      <c r="S105" s="263"/>
      <c r="T105" s="263"/>
      <c r="U105" s="263"/>
      <c r="V105" s="263"/>
    </row>
    <row r="106" spans="1:22" x14ac:dyDescent="0.25">
      <c r="A106" s="263"/>
      <c r="B106" s="263"/>
      <c r="C106" s="263"/>
      <c r="D106" s="263"/>
      <c r="E106" s="263"/>
      <c r="F106" s="263"/>
      <c r="G106" s="263"/>
      <c r="H106" s="263"/>
      <c r="I106" s="263"/>
      <c r="J106" s="263"/>
      <c r="K106" s="263"/>
      <c r="L106" s="263"/>
      <c r="M106" s="263"/>
      <c r="N106" s="263"/>
      <c r="O106" s="263"/>
      <c r="P106" s="263"/>
      <c r="Q106" s="263"/>
      <c r="R106" s="263"/>
      <c r="S106" s="263"/>
      <c r="T106" s="263"/>
      <c r="U106" s="263"/>
      <c r="V106" s="263"/>
    </row>
    <row r="107" spans="1:22" x14ac:dyDescent="0.25">
      <c r="A107" s="263"/>
      <c r="B107" s="263"/>
      <c r="C107" s="263"/>
      <c r="D107" s="263"/>
      <c r="E107" s="263"/>
      <c r="F107" s="263"/>
      <c r="G107" s="263"/>
      <c r="H107" s="263"/>
      <c r="I107" s="263"/>
      <c r="J107" s="263"/>
      <c r="K107" s="263"/>
      <c r="L107" s="263"/>
      <c r="M107" s="263"/>
      <c r="N107" s="263"/>
      <c r="O107" s="263"/>
      <c r="P107" s="263"/>
      <c r="Q107" s="263"/>
      <c r="R107" s="263"/>
      <c r="S107" s="263"/>
      <c r="T107" s="263"/>
      <c r="U107" s="263"/>
      <c r="V107" s="263"/>
    </row>
    <row r="108" spans="1:22" x14ac:dyDescent="0.25">
      <c r="A108" s="263"/>
      <c r="B108" s="263"/>
      <c r="C108" s="263"/>
      <c r="D108" s="263"/>
      <c r="E108" s="263"/>
      <c r="F108" s="263"/>
      <c r="G108" s="263"/>
      <c r="H108" s="263"/>
      <c r="I108" s="263"/>
      <c r="J108" s="263"/>
      <c r="K108" s="263"/>
      <c r="L108" s="263"/>
      <c r="M108" s="263"/>
      <c r="N108" s="263"/>
      <c r="O108" s="263"/>
      <c r="P108" s="263"/>
      <c r="Q108" s="263"/>
      <c r="R108" s="263"/>
      <c r="S108" s="263"/>
      <c r="T108" s="263"/>
      <c r="U108" s="263"/>
      <c r="V108" s="263"/>
    </row>
    <row r="109" spans="1:22" x14ac:dyDescent="0.25">
      <c r="A109" s="263"/>
      <c r="B109" s="263"/>
      <c r="C109" s="263"/>
      <c r="D109" s="263"/>
      <c r="E109" s="263"/>
      <c r="F109" s="263"/>
      <c r="G109" s="263"/>
      <c r="H109" s="263"/>
      <c r="I109" s="263"/>
      <c r="J109" s="263"/>
      <c r="K109" s="263"/>
      <c r="L109" s="263"/>
      <c r="M109" s="263"/>
      <c r="N109" s="263"/>
      <c r="O109" s="263"/>
      <c r="P109" s="263"/>
      <c r="Q109" s="263"/>
      <c r="R109" s="263"/>
      <c r="S109" s="263"/>
      <c r="T109" s="263"/>
      <c r="U109" s="263"/>
      <c r="V109" s="263"/>
    </row>
    <row r="110" spans="1:22" x14ac:dyDescent="0.25">
      <c r="A110" s="263"/>
      <c r="B110" s="263"/>
      <c r="C110" s="263"/>
      <c r="D110" s="263"/>
      <c r="E110" s="263"/>
      <c r="F110" s="263"/>
      <c r="G110" s="263"/>
      <c r="H110" s="263"/>
      <c r="I110" s="263"/>
      <c r="J110" s="263"/>
      <c r="K110" s="263"/>
      <c r="L110" s="263"/>
      <c r="M110" s="263"/>
      <c r="N110" s="263"/>
      <c r="O110" s="263"/>
      <c r="P110" s="263"/>
      <c r="Q110" s="263"/>
      <c r="R110" s="263"/>
      <c r="S110" s="263"/>
      <c r="T110" s="263"/>
      <c r="U110" s="263"/>
      <c r="V110" s="263"/>
    </row>
    <row r="111" spans="1:22" x14ac:dyDescent="0.25">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263"/>
    </row>
    <row r="112" spans="1:22" x14ac:dyDescent="0.25">
      <c r="A112" s="263"/>
      <c r="B112" s="263"/>
      <c r="C112" s="263"/>
      <c r="D112" s="263"/>
      <c r="E112" s="263"/>
      <c r="F112" s="263"/>
      <c r="G112" s="263"/>
      <c r="H112" s="263"/>
      <c r="I112" s="263"/>
      <c r="J112" s="263"/>
      <c r="K112" s="263"/>
      <c r="L112" s="263"/>
      <c r="M112" s="263"/>
      <c r="N112" s="263"/>
      <c r="O112" s="263"/>
      <c r="P112" s="263"/>
      <c r="Q112" s="263"/>
      <c r="R112" s="263"/>
      <c r="S112" s="263"/>
      <c r="T112" s="263"/>
      <c r="U112" s="263"/>
      <c r="V112" s="263"/>
    </row>
    <row r="113" spans="1:22" x14ac:dyDescent="0.25">
      <c r="A113" s="263"/>
      <c r="B113" s="263"/>
      <c r="C113" s="263"/>
      <c r="D113" s="263"/>
      <c r="E113" s="263"/>
      <c r="F113" s="263"/>
      <c r="G113" s="263"/>
      <c r="H113" s="263"/>
      <c r="I113" s="263"/>
      <c r="J113" s="263"/>
      <c r="K113" s="263"/>
      <c r="L113" s="263"/>
      <c r="M113" s="263"/>
      <c r="N113" s="263"/>
      <c r="O113" s="263"/>
      <c r="P113" s="263"/>
      <c r="Q113" s="263"/>
      <c r="R113" s="263"/>
      <c r="S113" s="263"/>
      <c r="T113" s="263"/>
      <c r="U113" s="263"/>
      <c r="V113" s="263"/>
    </row>
    <row r="114" spans="1:22" x14ac:dyDescent="0.25">
      <c r="A114" s="263"/>
      <c r="B114" s="263"/>
      <c r="C114" s="263"/>
      <c r="D114" s="263"/>
      <c r="E114" s="263"/>
      <c r="F114" s="263"/>
      <c r="G114" s="263"/>
      <c r="H114" s="263"/>
      <c r="I114" s="263"/>
      <c r="J114" s="263"/>
      <c r="K114" s="263"/>
      <c r="L114" s="263"/>
      <c r="M114" s="263"/>
      <c r="N114" s="263"/>
      <c r="O114" s="263"/>
      <c r="P114" s="263"/>
      <c r="Q114" s="263"/>
      <c r="R114" s="263"/>
      <c r="S114" s="263"/>
      <c r="T114" s="263"/>
      <c r="U114" s="263"/>
      <c r="V114" s="263"/>
    </row>
    <row r="115" spans="1:22" x14ac:dyDescent="0.25">
      <c r="A115" s="263"/>
      <c r="B115" s="263"/>
      <c r="C115" s="263"/>
      <c r="D115" s="263"/>
      <c r="E115" s="263"/>
      <c r="F115" s="263"/>
      <c r="G115" s="263"/>
      <c r="H115" s="263"/>
      <c r="I115" s="263"/>
      <c r="J115" s="263"/>
      <c r="K115" s="263"/>
      <c r="L115" s="263"/>
      <c r="M115" s="263"/>
      <c r="N115" s="263"/>
      <c r="O115" s="263"/>
      <c r="P115" s="263"/>
      <c r="Q115" s="263"/>
      <c r="R115" s="263"/>
      <c r="S115" s="263"/>
      <c r="T115" s="263"/>
      <c r="U115" s="263"/>
      <c r="V115" s="263"/>
    </row>
    <row r="116" spans="1:22" x14ac:dyDescent="0.25">
      <c r="A116" s="263"/>
      <c r="B116" s="263"/>
      <c r="C116" s="263"/>
      <c r="D116" s="263"/>
      <c r="E116" s="263"/>
      <c r="F116" s="263"/>
      <c r="G116" s="263"/>
      <c r="H116" s="263"/>
      <c r="I116" s="263"/>
      <c r="J116" s="263"/>
      <c r="K116" s="263"/>
      <c r="L116" s="263"/>
      <c r="M116" s="263"/>
      <c r="N116" s="263"/>
      <c r="O116" s="263"/>
      <c r="P116" s="263"/>
      <c r="Q116" s="263"/>
      <c r="R116" s="263"/>
      <c r="S116" s="263"/>
      <c r="T116" s="263"/>
      <c r="U116" s="263"/>
      <c r="V116" s="263"/>
    </row>
    <row r="117" spans="1:22" x14ac:dyDescent="0.25">
      <c r="A117" s="263"/>
      <c r="B117" s="263"/>
      <c r="C117" s="263"/>
      <c r="D117" s="263"/>
      <c r="E117" s="263"/>
      <c r="F117" s="263"/>
      <c r="G117" s="263"/>
      <c r="H117" s="263"/>
      <c r="I117" s="263"/>
      <c r="J117" s="263"/>
      <c r="K117" s="263"/>
      <c r="L117" s="263"/>
      <c r="M117" s="263"/>
      <c r="N117" s="263"/>
      <c r="O117" s="263"/>
      <c r="P117" s="263"/>
      <c r="Q117" s="263"/>
      <c r="R117" s="263"/>
      <c r="S117" s="263"/>
      <c r="T117" s="263"/>
      <c r="U117" s="263"/>
      <c r="V117" s="263"/>
    </row>
    <row r="118" spans="1:22" x14ac:dyDescent="0.25">
      <c r="A118" s="263"/>
      <c r="B118" s="263"/>
      <c r="C118" s="263"/>
      <c r="D118" s="263"/>
      <c r="E118" s="263"/>
      <c r="F118" s="263"/>
      <c r="G118" s="263"/>
      <c r="H118" s="263"/>
      <c r="I118" s="263"/>
      <c r="J118" s="263"/>
      <c r="K118" s="263"/>
      <c r="L118" s="263"/>
      <c r="M118" s="263"/>
      <c r="N118" s="263"/>
      <c r="O118" s="263"/>
      <c r="P118" s="263"/>
      <c r="Q118" s="263"/>
      <c r="R118" s="263"/>
      <c r="S118" s="263"/>
      <c r="T118" s="263"/>
      <c r="U118" s="263"/>
      <c r="V118" s="263"/>
    </row>
    <row r="119" spans="1:22" x14ac:dyDescent="0.25">
      <c r="A119" s="263"/>
      <c r="B119" s="263"/>
      <c r="C119" s="263"/>
      <c r="D119" s="263"/>
      <c r="E119" s="263"/>
      <c r="F119" s="263"/>
      <c r="G119" s="263"/>
      <c r="H119" s="263"/>
      <c r="I119" s="263"/>
      <c r="J119" s="263"/>
      <c r="K119" s="263"/>
      <c r="L119" s="263"/>
      <c r="M119" s="263"/>
      <c r="N119" s="263"/>
      <c r="O119" s="263"/>
      <c r="P119" s="263"/>
      <c r="Q119" s="263"/>
      <c r="R119" s="263"/>
      <c r="S119" s="263"/>
      <c r="T119" s="263"/>
      <c r="U119" s="263"/>
      <c r="V119" s="263"/>
    </row>
    <row r="120" spans="1:22" x14ac:dyDescent="0.25">
      <c r="A120" s="263"/>
      <c r="B120" s="263"/>
      <c r="C120" s="263"/>
      <c r="D120" s="263"/>
      <c r="E120" s="263"/>
      <c r="F120" s="263"/>
      <c r="G120" s="263"/>
      <c r="H120" s="263"/>
      <c r="I120" s="263"/>
      <c r="J120" s="263"/>
      <c r="K120" s="263"/>
      <c r="L120" s="263"/>
      <c r="M120" s="263"/>
      <c r="N120" s="263"/>
      <c r="O120" s="263"/>
      <c r="P120" s="263"/>
      <c r="Q120" s="263"/>
      <c r="R120" s="263"/>
      <c r="S120" s="263"/>
      <c r="T120" s="263"/>
      <c r="U120" s="263"/>
      <c r="V120" s="263"/>
    </row>
    <row r="121" spans="1:22" x14ac:dyDescent="0.25">
      <c r="A121" s="263"/>
      <c r="B121" s="263"/>
      <c r="C121" s="263"/>
      <c r="D121" s="263"/>
      <c r="E121" s="263"/>
      <c r="F121" s="263"/>
      <c r="G121" s="263"/>
      <c r="H121" s="263"/>
      <c r="I121" s="263"/>
      <c r="J121" s="263"/>
      <c r="K121" s="263"/>
      <c r="L121" s="263"/>
      <c r="M121" s="263"/>
      <c r="N121" s="263"/>
      <c r="O121" s="263"/>
      <c r="P121" s="263"/>
      <c r="Q121" s="263"/>
      <c r="R121" s="263"/>
      <c r="S121" s="263"/>
      <c r="T121" s="263"/>
      <c r="U121" s="263"/>
      <c r="V121" s="263"/>
    </row>
    <row r="122" spans="1:22" x14ac:dyDescent="0.25">
      <c r="A122" s="263"/>
      <c r="B122" s="263"/>
      <c r="C122" s="263"/>
      <c r="D122" s="263"/>
      <c r="E122" s="263"/>
      <c r="F122" s="263"/>
      <c r="G122" s="263"/>
      <c r="H122" s="263"/>
      <c r="I122" s="263"/>
      <c r="J122" s="263"/>
      <c r="K122" s="263"/>
      <c r="L122" s="263"/>
      <c r="M122" s="263"/>
      <c r="N122" s="263"/>
      <c r="O122" s="263"/>
      <c r="P122" s="263"/>
      <c r="Q122" s="263"/>
      <c r="R122" s="263"/>
      <c r="S122" s="263"/>
      <c r="T122" s="263"/>
      <c r="U122" s="263"/>
      <c r="V122" s="263"/>
    </row>
    <row r="123" spans="1:22" x14ac:dyDescent="0.25">
      <c r="A123" s="263"/>
      <c r="B123" s="263"/>
      <c r="C123" s="263"/>
      <c r="D123" s="263"/>
      <c r="E123" s="263"/>
      <c r="F123" s="263"/>
      <c r="G123" s="263"/>
      <c r="H123" s="263"/>
      <c r="I123" s="263"/>
      <c r="J123" s="263"/>
      <c r="K123" s="263"/>
      <c r="L123" s="263"/>
      <c r="M123" s="263"/>
      <c r="N123" s="263"/>
      <c r="O123" s="263"/>
      <c r="P123" s="263"/>
      <c r="Q123" s="263"/>
      <c r="R123" s="263"/>
      <c r="S123" s="263"/>
      <c r="T123" s="263"/>
      <c r="U123" s="263"/>
      <c r="V123" s="263"/>
    </row>
    <row r="124" spans="1:22" x14ac:dyDescent="0.25">
      <c r="A124" s="263"/>
      <c r="B124" s="263"/>
      <c r="C124" s="263"/>
      <c r="D124" s="263"/>
      <c r="E124" s="263"/>
      <c r="F124" s="263"/>
      <c r="G124" s="263"/>
      <c r="H124" s="263"/>
      <c r="I124" s="263"/>
      <c r="J124" s="263"/>
      <c r="K124" s="263"/>
      <c r="L124" s="263"/>
      <c r="M124" s="263"/>
      <c r="N124" s="263"/>
      <c r="O124" s="263"/>
      <c r="P124" s="263"/>
      <c r="Q124" s="263"/>
      <c r="R124" s="263"/>
      <c r="S124" s="263"/>
      <c r="T124" s="263"/>
      <c r="U124" s="263"/>
      <c r="V124" s="263"/>
    </row>
    <row r="125" spans="1:22" x14ac:dyDescent="0.25">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263"/>
    </row>
    <row r="126" spans="1:22" x14ac:dyDescent="0.25">
      <c r="A126" s="263"/>
      <c r="B126" s="263"/>
      <c r="C126" s="263"/>
      <c r="D126" s="263"/>
      <c r="E126" s="263"/>
      <c r="F126" s="263"/>
      <c r="G126" s="263"/>
      <c r="H126" s="263"/>
      <c r="I126" s="263"/>
      <c r="J126" s="263"/>
      <c r="K126" s="263"/>
      <c r="L126" s="263"/>
      <c r="M126" s="263"/>
      <c r="N126" s="263"/>
      <c r="O126" s="263"/>
      <c r="P126" s="263"/>
      <c r="Q126" s="263"/>
      <c r="R126" s="263"/>
      <c r="S126" s="263"/>
      <c r="T126" s="263"/>
      <c r="U126" s="263"/>
      <c r="V126" s="263"/>
    </row>
    <row r="127" spans="1:22" x14ac:dyDescent="0.25">
      <c r="A127" s="263"/>
      <c r="B127" s="263"/>
      <c r="C127" s="263"/>
      <c r="D127" s="263"/>
      <c r="E127" s="263"/>
      <c r="F127" s="263"/>
      <c r="G127" s="263"/>
      <c r="H127" s="263"/>
      <c r="I127" s="263"/>
      <c r="J127" s="263"/>
      <c r="K127" s="263"/>
      <c r="L127" s="263"/>
      <c r="M127" s="263"/>
      <c r="N127" s="263"/>
      <c r="O127" s="263"/>
      <c r="P127" s="263"/>
      <c r="Q127" s="263"/>
      <c r="R127" s="263"/>
      <c r="S127" s="263"/>
      <c r="T127" s="263"/>
      <c r="U127" s="263"/>
      <c r="V127" s="263"/>
    </row>
    <row r="128" spans="1:22" x14ac:dyDescent="0.25">
      <c r="A128" s="263"/>
      <c r="B128" s="263"/>
      <c r="C128" s="263"/>
      <c r="D128" s="263"/>
      <c r="E128" s="263"/>
      <c r="F128" s="263"/>
      <c r="G128" s="263"/>
      <c r="H128" s="263"/>
      <c r="I128" s="263"/>
      <c r="J128" s="263"/>
      <c r="K128" s="263"/>
      <c r="L128" s="263"/>
      <c r="M128" s="263"/>
      <c r="N128" s="263"/>
      <c r="O128" s="263"/>
      <c r="P128" s="263"/>
      <c r="Q128" s="263"/>
      <c r="R128" s="263"/>
      <c r="S128" s="263"/>
      <c r="T128" s="263"/>
      <c r="U128" s="263"/>
      <c r="V128" s="263"/>
    </row>
    <row r="129" spans="1:22" x14ac:dyDescent="0.25">
      <c r="A129" s="263"/>
      <c r="B129" s="263"/>
      <c r="C129" s="263"/>
      <c r="D129" s="263"/>
      <c r="E129" s="263"/>
      <c r="F129" s="263"/>
      <c r="G129" s="263"/>
      <c r="H129" s="263"/>
      <c r="I129" s="263"/>
      <c r="J129" s="263"/>
      <c r="K129" s="263"/>
      <c r="L129" s="263"/>
      <c r="M129" s="263"/>
      <c r="N129" s="263"/>
      <c r="O129" s="263"/>
      <c r="P129" s="263"/>
      <c r="Q129" s="263"/>
      <c r="R129" s="263"/>
      <c r="S129" s="263"/>
      <c r="T129" s="263"/>
      <c r="U129" s="263"/>
      <c r="V129" s="263"/>
    </row>
    <row r="130" spans="1:22" x14ac:dyDescent="0.25">
      <c r="A130" s="263"/>
      <c r="B130" s="263"/>
      <c r="C130" s="263"/>
      <c r="D130" s="263"/>
      <c r="E130" s="263"/>
      <c r="F130" s="263"/>
      <c r="G130" s="263"/>
      <c r="H130" s="263"/>
      <c r="I130" s="263"/>
      <c r="J130" s="263"/>
      <c r="K130" s="263"/>
      <c r="L130" s="263"/>
      <c r="M130" s="263"/>
      <c r="N130" s="263"/>
      <c r="O130" s="263"/>
      <c r="P130" s="263"/>
      <c r="Q130" s="263"/>
      <c r="R130" s="263"/>
      <c r="S130" s="263"/>
      <c r="T130" s="263"/>
      <c r="U130" s="263"/>
      <c r="V130" s="263"/>
    </row>
    <row r="131" spans="1:22" x14ac:dyDescent="0.25">
      <c r="A131" s="263"/>
      <c r="B131" s="263"/>
      <c r="C131" s="263"/>
      <c r="D131" s="263"/>
      <c r="E131" s="263"/>
      <c r="F131" s="263"/>
      <c r="G131" s="263"/>
      <c r="H131" s="263"/>
      <c r="I131" s="263"/>
      <c r="J131" s="263"/>
      <c r="K131" s="263"/>
      <c r="L131" s="263"/>
      <c r="M131" s="263"/>
      <c r="N131" s="263"/>
      <c r="O131" s="263"/>
      <c r="P131" s="263"/>
      <c r="Q131" s="263"/>
      <c r="R131" s="263"/>
      <c r="S131" s="263"/>
      <c r="T131" s="263"/>
      <c r="U131" s="263"/>
      <c r="V131" s="263"/>
    </row>
    <row r="132" spans="1:22" x14ac:dyDescent="0.25">
      <c r="A132" s="263"/>
      <c r="B132" s="263"/>
      <c r="C132" s="263"/>
      <c r="D132" s="263"/>
      <c r="E132" s="263"/>
      <c r="F132" s="263"/>
      <c r="G132" s="263"/>
      <c r="H132" s="263"/>
      <c r="I132" s="263"/>
      <c r="J132" s="263"/>
      <c r="K132" s="263"/>
      <c r="L132" s="263"/>
      <c r="M132" s="263"/>
      <c r="N132" s="263"/>
      <c r="O132" s="263"/>
      <c r="P132" s="263"/>
      <c r="Q132" s="263"/>
      <c r="R132" s="263"/>
      <c r="S132" s="263"/>
      <c r="T132" s="263"/>
      <c r="U132" s="263"/>
      <c r="V132" s="263"/>
    </row>
    <row r="133" spans="1:22" x14ac:dyDescent="0.25">
      <c r="A133" s="263"/>
      <c r="B133" s="263"/>
      <c r="C133" s="263"/>
      <c r="D133" s="263"/>
      <c r="E133" s="263"/>
      <c r="F133" s="263"/>
      <c r="G133" s="263"/>
      <c r="H133" s="263"/>
      <c r="I133" s="263"/>
      <c r="J133" s="263"/>
      <c r="K133" s="263"/>
      <c r="L133" s="263"/>
      <c r="M133" s="263"/>
      <c r="N133" s="263"/>
      <c r="O133" s="263"/>
      <c r="P133" s="263"/>
      <c r="Q133" s="263"/>
      <c r="R133" s="263"/>
      <c r="S133" s="263"/>
      <c r="T133" s="263"/>
      <c r="U133" s="263"/>
      <c r="V133" s="263"/>
    </row>
    <row r="134" spans="1:22" x14ac:dyDescent="0.25">
      <c r="A134" s="263"/>
      <c r="B134" s="263"/>
      <c r="C134" s="263"/>
      <c r="D134" s="263"/>
      <c r="E134" s="263"/>
      <c r="F134" s="263"/>
      <c r="G134" s="263"/>
      <c r="H134" s="263"/>
      <c r="I134" s="263"/>
      <c r="J134" s="263"/>
      <c r="K134" s="263"/>
      <c r="L134" s="263"/>
      <c r="M134" s="263"/>
      <c r="N134" s="263"/>
      <c r="O134" s="263"/>
      <c r="P134" s="263"/>
      <c r="Q134" s="263"/>
      <c r="R134" s="263"/>
      <c r="S134" s="263"/>
      <c r="T134" s="263"/>
      <c r="U134" s="263"/>
      <c r="V134" s="263"/>
    </row>
    <row r="135" spans="1:22" x14ac:dyDescent="0.25">
      <c r="A135" s="263"/>
      <c r="B135" s="263"/>
      <c r="C135" s="263"/>
      <c r="D135" s="263"/>
      <c r="E135" s="263"/>
      <c r="F135" s="263"/>
      <c r="G135" s="263"/>
      <c r="H135" s="263"/>
      <c r="I135" s="263"/>
      <c r="J135" s="263"/>
      <c r="K135" s="263"/>
      <c r="L135" s="263"/>
      <c r="M135" s="263"/>
      <c r="N135" s="263"/>
      <c r="O135" s="263"/>
      <c r="P135" s="263"/>
      <c r="Q135" s="263"/>
      <c r="R135" s="263"/>
      <c r="S135" s="263"/>
      <c r="T135" s="263"/>
      <c r="U135" s="263"/>
      <c r="V135" s="263"/>
    </row>
    <row r="136" spans="1:22" x14ac:dyDescent="0.25">
      <c r="A136" s="263"/>
      <c r="B136" s="263"/>
      <c r="C136" s="263"/>
      <c r="D136" s="263"/>
      <c r="E136" s="263"/>
      <c r="F136" s="263"/>
      <c r="G136" s="263"/>
      <c r="H136" s="263"/>
      <c r="I136" s="263"/>
      <c r="J136" s="263"/>
      <c r="K136" s="263"/>
      <c r="L136" s="263"/>
      <c r="M136" s="263"/>
      <c r="N136" s="263"/>
      <c r="O136" s="263"/>
      <c r="P136" s="263"/>
      <c r="Q136" s="263"/>
      <c r="R136" s="263"/>
      <c r="S136" s="263"/>
      <c r="T136" s="263"/>
      <c r="U136" s="263"/>
      <c r="V136" s="263"/>
    </row>
    <row r="137" spans="1:22" x14ac:dyDescent="0.25">
      <c r="A137" s="263"/>
      <c r="B137" s="263"/>
      <c r="C137" s="263"/>
      <c r="D137" s="263"/>
      <c r="E137" s="263"/>
      <c r="F137" s="263"/>
      <c r="G137" s="263"/>
      <c r="H137" s="263"/>
      <c r="I137" s="263"/>
      <c r="J137" s="263"/>
      <c r="K137" s="263"/>
      <c r="L137" s="263"/>
      <c r="M137" s="263"/>
      <c r="N137" s="263"/>
      <c r="O137" s="263"/>
      <c r="P137" s="263"/>
      <c r="Q137" s="263"/>
      <c r="R137" s="263"/>
      <c r="S137" s="263"/>
      <c r="T137" s="263"/>
      <c r="U137" s="263"/>
      <c r="V137" s="263"/>
    </row>
    <row r="138" spans="1:22" x14ac:dyDescent="0.25">
      <c r="A138" s="263"/>
      <c r="B138" s="263"/>
      <c r="C138" s="263"/>
      <c r="D138" s="263"/>
      <c r="E138" s="263"/>
      <c r="F138" s="263"/>
      <c r="G138" s="263"/>
      <c r="H138" s="263"/>
      <c r="I138" s="263"/>
      <c r="J138" s="263"/>
      <c r="K138" s="263"/>
      <c r="L138" s="263"/>
      <c r="M138" s="263"/>
      <c r="N138" s="263"/>
      <c r="O138" s="263"/>
      <c r="P138" s="263"/>
      <c r="Q138" s="263"/>
      <c r="R138" s="263"/>
      <c r="S138" s="263"/>
      <c r="T138" s="263"/>
      <c r="U138" s="263"/>
      <c r="V138" s="263"/>
    </row>
    <row r="139" spans="1:22" x14ac:dyDescent="0.25">
      <c r="A139" s="263"/>
      <c r="B139" s="263"/>
      <c r="C139" s="263"/>
      <c r="D139" s="263"/>
      <c r="E139" s="263"/>
      <c r="F139" s="263"/>
      <c r="G139" s="263"/>
      <c r="H139" s="263"/>
      <c r="I139" s="263"/>
      <c r="J139" s="263"/>
      <c r="K139" s="263"/>
      <c r="L139" s="263"/>
      <c r="M139" s="263"/>
      <c r="N139" s="263"/>
      <c r="O139" s="263"/>
      <c r="P139" s="263"/>
      <c r="Q139" s="263"/>
      <c r="R139" s="263"/>
      <c r="S139" s="263"/>
      <c r="T139" s="263"/>
      <c r="U139" s="263"/>
      <c r="V139" s="263"/>
    </row>
    <row r="140" spans="1:22" x14ac:dyDescent="0.25">
      <c r="A140" s="263"/>
      <c r="B140" s="263"/>
      <c r="C140" s="263"/>
      <c r="D140" s="263"/>
      <c r="E140" s="263"/>
      <c r="F140" s="263"/>
      <c r="G140" s="263"/>
      <c r="H140" s="263"/>
      <c r="I140" s="263"/>
      <c r="J140" s="263"/>
      <c r="K140" s="263"/>
      <c r="L140" s="263"/>
      <c r="M140" s="263"/>
      <c r="N140" s="263"/>
      <c r="O140" s="263"/>
      <c r="P140" s="263"/>
      <c r="Q140" s="263"/>
      <c r="R140" s="263"/>
      <c r="S140" s="263"/>
      <c r="T140" s="263"/>
      <c r="U140" s="263"/>
      <c r="V140" s="263"/>
    </row>
    <row r="141" spans="1:22" x14ac:dyDescent="0.25">
      <c r="A141" s="263"/>
      <c r="B141" s="263"/>
      <c r="C141" s="263"/>
      <c r="D141" s="263"/>
      <c r="E141" s="263"/>
      <c r="F141" s="263"/>
      <c r="G141" s="263"/>
      <c r="H141" s="263"/>
      <c r="I141" s="263"/>
      <c r="J141" s="263"/>
      <c r="K141" s="263"/>
      <c r="L141" s="263"/>
      <c r="M141" s="263"/>
      <c r="N141" s="263"/>
      <c r="O141" s="263"/>
      <c r="P141" s="263"/>
      <c r="Q141" s="263"/>
      <c r="R141" s="263"/>
      <c r="S141" s="263"/>
      <c r="T141" s="263"/>
      <c r="U141" s="263"/>
      <c r="V141" s="263"/>
    </row>
    <row r="142" spans="1:22" x14ac:dyDescent="0.25">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263"/>
    </row>
    <row r="143" spans="1:22" x14ac:dyDescent="0.25">
      <c r="A143" s="263"/>
      <c r="B143" s="263"/>
      <c r="C143" s="263"/>
      <c r="D143" s="263"/>
      <c r="E143" s="263"/>
      <c r="F143" s="263"/>
      <c r="G143" s="263"/>
      <c r="H143" s="263"/>
      <c r="I143" s="263"/>
      <c r="J143" s="263"/>
      <c r="K143" s="263"/>
      <c r="L143" s="263"/>
      <c r="M143" s="263"/>
      <c r="N143" s="263"/>
      <c r="O143" s="263"/>
      <c r="P143" s="263"/>
      <c r="Q143" s="263"/>
      <c r="R143" s="263"/>
      <c r="S143" s="263"/>
      <c r="T143" s="263"/>
      <c r="U143" s="263"/>
      <c r="V143" s="263"/>
    </row>
    <row r="144" spans="1:22" x14ac:dyDescent="0.25">
      <c r="A144" s="263"/>
      <c r="B144" s="263"/>
      <c r="C144" s="263"/>
      <c r="D144" s="263"/>
      <c r="E144" s="263"/>
      <c r="F144" s="263"/>
      <c r="G144" s="263"/>
      <c r="H144" s="263"/>
      <c r="I144" s="263"/>
      <c r="J144" s="263"/>
      <c r="K144" s="263"/>
      <c r="L144" s="263"/>
      <c r="M144" s="263"/>
      <c r="N144" s="263"/>
      <c r="O144" s="263"/>
      <c r="P144" s="263"/>
      <c r="Q144" s="263"/>
      <c r="R144" s="263"/>
      <c r="S144" s="263"/>
      <c r="T144" s="263"/>
      <c r="U144" s="263"/>
      <c r="V144" s="263"/>
    </row>
    <row r="145" spans="1:22" x14ac:dyDescent="0.25">
      <c r="A145" s="263"/>
      <c r="B145" s="263"/>
      <c r="C145" s="263"/>
      <c r="D145" s="263"/>
      <c r="E145" s="263"/>
      <c r="F145" s="263"/>
      <c r="G145" s="263"/>
      <c r="H145" s="263"/>
      <c r="I145" s="263"/>
      <c r="J145" s="263"/>
      <c r="K145" s="263"/>
      <c r="L145" s="263"/>
      <c r="M145" s="263"/>
      <c r="N145" s="263"/>
      <c r="O145" s="263"/>
      <c r="P145" s="263"/>
      <c r="Q145" s="263"/>
      <c r="R145" s="263"/>
      <c r="S145" s="263"/>
      <c r="T145" s="263"/>
      <c r="U145" s="263"/>
      <c r="V145" s="263"/>
    </row>
    <row r="146" spans="1:22" x14ac:dyDescent="0.25">
      <c r="A146" s="263"/>
      <c r="B146" s="263"/>
      <c r="C146" s="263"/>
      <c r="D146" s="263"/>
      <c r="E146" s="263"/>
      <c r="F146" s="263"/>
      <c r="G146" s="263"/>
      <c r="H146" s="263"/>
      <c r="I146" s="263"/>
      <c r="J146" s="263"/>
      <c r="K146" s="263"/>
      <c r="L146" s="263"/>
      <c r="M146" s="263"/>
      <c r="N146" s="263"/>
      <c r="O146" s="263"/>
      <c r="P146" s="263"/>
      <c r="Q146" s="263"/>
      <c r="R146" s="263"/>
      <c r="S146" s="263"/>
      <c r="T146" s="263"/>
      <c r="U146" s="263"/>
      <c r="V146" s="263"/>
    </row>
    <row r="147" spans="1:22" x14ac:dyDescent="0.25">
      <c r="A147" s="263"/>
      <c r="B147" s="263"/>
      <c r="C147" s="263"/>
      <c r="D147" s="263"/>
      <c r="E147" s="263"/>
      <c r="F147" s="263"/>
      <c r="G147" s="263"/>
      <c r="H147" s="263"/>
      <c r="I147" s="263"/>
      <c r="J147" s="263"/>
      <c r="K147" s="263"/>
      <c r="L147" s="263"/>
      <c r="M147" s="263"/>
      <c r="N147" s="263"/>
      <c r="O147" s="263"/>
      <c r="P147" s="263"/>
      <c r="Q147" s="263"/>
      <c r="R147" s="263"/>
      <c r="S147" s="263"/>
      <c r="T147" s="263"/>
      <c r="U147" s="263"/>
      <c r="V147" s="263"/>
    </row>
    <row r="148" spans="1:22" x14ac:dyDescent="0.25">
      <c r="A148" s="263"/>
      <c r="B148" s="263"/>
      <c r="C148" s="263"/>
      <c r="D148" s="263"/>
      <c r="E148" s="263"/>
      <c r="F148" s="263"/>
      <c r="G148" s="263"/>
      <c r="H148" s="263"/>
      <c r="I148" s="263"/>
      <c r="J148" s="263"/>
      <c r="K148" s="263"/>
      <c r="L148" s="263"/>
      <c r="M148" s="263"/>
      <c r="N148" s="263"/>
      <c r="O148" s="263"/>
      <c r="P148" s="263"/>
      <c r="Q148" s="263"/>
      <c r="R148" s="263"/>
      <c r="S148" s="263"/>
      <c r="T148" s="263"/>
      <c r="U148" s="263"/>
      <c r="V148" s="263"/>
    </row>
    <row r="149" spans="1:22" x14ac:dyDescent="0.25">
      <c r="A149" s="263"/>
      <c r="B149" s="263"/>
      <c r="C149" s="263"/>
      <c r="D149" s="263"/>
      <c r="E149" s="263"/>
      <c r="F149" s="263"/>
      <c r="G149" s="263"/>
      <c r="H149" s="263"/>
      <c r="I149" s="263"/>
      <c r="J149" s="263"/>
      <c r="K149" s="263"/>
      <c r="L149" s="263"/>
      <c r="M149" s="263"/>
      <c r="N149" s="263"/>
      <c r="O149" s="263"/>
      <c r="P149" s="263"/>
      <c r="Q149" s="263"/>
      <c r="R149" s="263"/>
      <c r="S149" s="263"/>
      <c r="T149" s="263"/>
      <c r="U149" s="263"/>
      <c r="V149" s="263"/>
    </row>
    <row r="150" spans="1:22" x14ac:dyDescent="0.25">
      <c r="A150" s="263"/>
      <c r="B150" s="263"/>
      <c r="C150" s="263"/>
      <c r="D150" s="263"/>
      <c r="E150" s="263"/>
      <c r="F150" s="263"/>
      <c r="G150" s="263"/>
      <c r="H150" s="263"/>
      <c r="I150" s="263"/>
      <c r="J150" s="263"/>
      <c r="K150" s="263"/>
      <c r="L150" s="263"/>
      <c r="M150" s="263"/>
      <c r="N150" s="263"/>
      <c r="O150" s="263"/>
      <c r="P150" s="263"/>
      <c r="Q150" s="263"/>
      <c r="R150" s="263"/>
      <c r="S150" s="263"/>
      <c r="T150" s="263"/>
      <c r="U150" s="263"/>
      <c r="V150" s="263"/>
    </row>
    <row r="151" spans="1:22" x14ac:dyDescent="0.25">
      <c r="A151" s="263"/>
      <c r="B151" s="263"/>
      <c r="C151" s="263"/>
      <c r="D151" s="263"/>
      <c r="E151" s="263"/>
      <c r="F151" s="263"/>
      <c r="G151" s="263"/>
      <c r="H151" s="263"/>
      <c r="I151" s="263"/>
      <c r="J151" s="263"/>
      <c r="K151" s="263"/>
      <c r="L151" s="263"/>
      <c r="M151" s="263"/>
      <c r="N151" s="263"/>
      <c r="O151" s="263"/>
      <c r="P151" s="263"/>
      <c r="Q151" s="263"/>
      <c r="R151" s="263"/>
      <c r="S151" s="263"/>
      <c r="T151" s="263"/>
      <c r="U151" s="263"/>
      <c r="V151" s="263"/>
    </row>
    <row r="152" spans="1:22" x14ac:dyDescent="0.25">
      <c r="A152" s="263"/>
      <c r="B152" s="263"/>
      <c r="C152" s="263"/>
      <c r="D152" s="263"/>
      <c r="E152" s="263"/>
      <c r="F152" s="263"/>
      <c r="G152" s="263"/>
      <c r="H152" s="263"/>
      <c r="I152" s="263"/>
      <c r="J152" s="263"/>
      <c r="K152" s="263"/>
      <c r="L152" s="263"/>
      <c r="M152" s="263"/>
      <c r="N152" s="263"/>
      <c r="O152" s="263"/>
      <c r="P152" s="263"/>
      <c r="Q152" s="263"/>
      <c r="R152" s="263"/>
      <c r="S152" s="263"/>
      <c r="T152" s="263"/>
      <c r="U152" s="263"/>
      <c r="V152" s="263"/>
    </row>
    <row r="153" spans="1:22" x14ac:dyDescent="0.25">
      <c r="A153" s="263"/>
      <c r="B153" s="263"/>
      <c r="C153" s="263"/>
      <c r="D153" s="263"/>
      <c r="E153" s="263"/>
      <c r="F153" s="263"/>
      <c r="G153" s="263"/>
      <c r="H153" s="263"/>
      <c r="I153" s="263"/>
      <c r="J153" s="263"/>
      <c r="K153" s="263"/>
      <c r="L153" s="263"/>
      <c r="M153" s="263"/>
      <c r="N153" s="263"/>
      <c r="O153" s="263"/>
      <c r="P153" s="263"/>
      <c r="Q153" s="263"/>
      <c r="R153" s="263"/>
      <c r="S153" s="263"/>
      <c r="T153" s="263"/>
      <c r="U153" s="263"/>
      <c r="V153" s="263"/>
    </row>
    <row r="154" spans="1:22" x14ac:dyDescent="0.25">
      <c r="A154" s="263"/>
      <c r="B154" s="263"/>
      <c r="C154" s="263"/>
      <c r="D154" s="263"/>
      <c r="E154" s="263"/>
      <c r="F154" s="263"/>
      <c r="G154" s="263"/>
      <c r="H154" s="263"/>
      <c r="I154" s="263"/>
      <c r="J154" s="263"/>
      <c r="K154" s="263"/>
      <c r="L154" s="263"/>
      <c r="M154" s="263"/>
      <c r="N154" s="263"/>
      <c r="O154" s="263"/>
      <c r="P154" s="263"/>
      <c r="Q154" s="263"/>
      <c r="R154" s="263"/>
      <c r="S154" s="263"/>
      <c r="T154" s="263"/>
      <c r="U154" s="263"/>
      <c r="V154" s="263"/>
    </row>
    <row r="155" spans="1:22" x14ac:dyDescent="0.25">
      <c r="A155" s="263"/>
      <c r="B155" s="263"/>
      <c r="C155" s="263"/>
      <c r="D155" s="263"/>
      <c r="E155" s="263"/>
      <c r="F155" s="263"/>
      <c r="G155" s="263"/>
      <c r="H155" s="263"/>
      <c r="I155" s="263"/>
      <c r="J155" s="263"/>
      <c r="K155" s="263"/>
      <c r="L155" s="263"/>
      <c r="M155" s="263"/>
      <c r="N155" s="263"/>
      <c r="O155" s="263"/>
      <c r="P155" s="263"/>
      <c r="Q155" s="263"/>
      <c r="R155" s="263"/>
      <c r="S155" s="263"/>
      <c r="T155" s="263"/>
      <c r="U155" s="263"/>
      <c r="V155" s="263"/>
    </row>
    <row r="156" spans="1:22" x14ac:dyDescent="0.25">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263"/>
    </row>
    <row r="157" spans="1:22" x14ac:dyDescent="0.25">
      <c r="A157" s="263"/>
      <c r="B157" s="263"/>
      <c r="C157" s="263"/>
      <c r="D157" s="263"/>
      <c r="E157" s="263"/>
      <c r="F157" s="263"/>
      <c r="G157" s="263"/>
      <c r="H157" s="263"/>
      <c r="I157" s="263"/>
      <c r="J157" s="263"/>
      <c r="K157" s="263"/>
      <c r="L157" s="263"/>
      <c r="M157" s="263"/>
      <c r="N157" s="263"/>
      <c r="O157" s="263"/>
      <c r="P157" s="263"/>
      <c r="Q157" s="263"/>
      <c r="R157" s="263"/>
      <c r="S157" s="263"/>
      <c r="T157" s="263"/>
      <c r="U157" s="263"/>
      <c r="V157" s="263"/>
    </row>
    <row r="158" spans="1:22" x14ac:dyDescent="0.25">
      <c r="A158" s="263"/>
      <c r="B158" s="263"/>
      <c r="C158" s="263"/>
      <c r="D158" s="263"/>
      <c r="E158" s="263"/>
      <c r="F158" s="263"/>
      <c r="G158" s="263"/>
      <c r="H158" s="263"/>
      <c r="I158" s="263"/>
      <c r="J158" s="263"/>
      <c r="K158" s="263"/>
      <c r="L158" s="263"/>
      <c r="M158" s="263"/>
      <c r="N158" s="263"/>
      <c r="O158" s="263"/>
      <c r="P158" s="263"/>
      <c r="Q158" s="263"/>
      <c r="R158" s="263"/>
      <c r="S158" s="263"/>
      <c r="T158" s="263"/>
      <c r="U158" s="263"/>
      <c r="V158" s="263"/>
    </row>
    <row r="159" spans="1:22" x14ac:dyDescent="0.25">
      <c r="A159" s="263"/>
      <c r="B159" s="263"/>
      <c r="C159" s="263"/>
      <c r="D159" s="263"/>
      <c r="E159" s="263"/>
      <c r="F159" s="263"/>
      <c r="G159" s="263"/>
      <c r="H159" s="263"/>
      <c r="I159" s="263"/>
      <c r="J159" s="263"/>
      <c r="K159" s="263"/>
      <c r="L159" s="263"/>
      <c r="M159" s="263"/>
      <c r="N159" s="263"/>
      <c r="O159" s="263"/>
      <c r="P159" s="263"/>
      <c r="Q159" s="263"/>
      <c r="R159" s="263"/>
      <c r="S159" s="263"/>
      <c r="T159" s="263"/>
      <c r="U159" s="263"/>
      <c r="V159" s="263"/>
    </row>
    <row r="160" spans="1:22" x14ac:dyDescent="0.25">
      <c r="A160" s="263"/>
      <c r="B160" s="263"/>
      <c r="C160" s="263"/>
      <c r="D160" s="263"/>
      <c r="E160" s="263"/>
      <c r="F160" s="263"/>
      <c r="G160" s="263"/>
      <c r="H160" s="263"/>
      <c r="I160" s="263"/>
      <c r="J160" s="263"/>
      <c r="K160" s="263"/>
      <c r="L160" s="263"/>
      <c r="M160" s="263"/>
      <c r="N160" s="263"/>
      <c r="O160" s="263"/>
      <c r="P160" s="263"/>
      <c r="Q160" s="263"/>
      <c r="R160" s="263"/>
      <c r="S160" s="263"/>
      <c r="T160" s="263"/>
      <c r="U160" s="263"/>
      <c r="V160" s="263"/>
    </row>
    <row r="161" spans="1:22" x14ac:dyDescent="0.25">
      <c r="A161" s="263"/>
      <c r="B161" s="263"/>
      <c r="C161" s="263"/>
      <c r="D161" s="263"/>
      <c r="E161" s="263"/>
      <c r="F161" s="263"/>
      <c r="G161" s="263"/>
      <c r="H161" s="263"/>
      <c r="I161" s="263"/>
      <c r="J161" s="263"/>
      <c r="K161" s="263"/>
      <c r="L161" s="263"/>
      <c r="M161" s="263"/>
      <c r="N161" s="263"/>
      <c r="O161" s="263"/>
      <c r="P161" s="263"/>
      <c r="Q161" s="263"/>
      <c r="R161" s="263"/>
      <c r="S161" s="263"/>
      <c r="T161" s="263"/>
      <c r="U161" s="263"/>
      <c r="V161" s="263"/>
    </row>
    <row r="162" spans="1:22" x14ac:dyDescent="0.25">
      <c r="A162" s="263"/>
      <c r="B162" s="263"/>
      <c r="C162" s="263"/>
      <c r="D162" s="263"/>
      <c r="E162" s="263"/>
      <c r="F162" s="263"/>
      <c r="G162" s="263"/>
      <c r="H162" s="263"/>
      <c r="I162" s="263"/>
      <c r="J162" s="263"/>
      <c r="K162" s="263"/>
      <c r="L162" s="263"/>
      <c r="M162" s="263"/>
      <c r="N162" s="263"/>
      <c r="O162" s="263"/>
      <c r="P162" s="263"/>
      <c r="Q162" s="263"/>
      <c r="R162" s="263"/>
      <c r="S162" s="263"/>
      <c r="T162" s="263"/>
      <c r="U162" s="263"/>
      <c r="V162" s="263"/>
    </row>
    <row r="163" spans="1:22" x14ac:dyDescent="0.25">
      <c r="A163" s="263"/>
      <c r="B163" s="263"/>
      <c r="C163" s="263"/>
      <c r="D163" s="263"/>
      <c r="E163" s="263"/>
      <c r="F163" s="263"/>
      <c r="G163" s="263"/>
      <c r="H163" s="263"/>
      <c r="I163" s="263"/>
      <c r="J163" s="263"/>
      <c r="K163" s="263"/>
      <c r="L163" s="263"/>
      <c r="M163" s="263"/>
      <c r="N163" s="263"/>
      <c r="O163" s="263"/>
      <c r="P163" s="263"/>
      <c r="Q163" s="263"/>
      <c r="R163" s="263"/>
      <c r="S163" s="263"/>
      <c r="T163" s="263"/>
      <c r="U163" s="263"/>
      <c r="V163" s="263"/>
    </row>
    <row r="164" spans="1:22" x14ac:dyDescent="0.25">
      <c r="A164" s="263"/>
      <c r="B164" s="263"/>
      <c r="C164" s="263"/>
      <c r="D164" s="263"/>
      <c r="E164" s="263"/>
      <c r="F164" s="263"/>
      <c r="G164" s="263"/>
      <c r="H164" s="263"/>
      <c r="I164" s="263"/>
      <c r="J164" s="263"/>
      <c r="K164" s="263"/>
      <c r="L164" s="263"/>
      <c r="M164" s="263"/>
      <c r="N164" s="263"/>
      <c r="O164" s="263"/>
      <c r="P164" s="263"/>
      <c r="Q164" s="263"/>
      <c r="R164" s="263"/>
      <c r="S164" s="263"/>
      <c r="T164" s="263"/>
      <c r="U164" s="263"/>
      <c r="V164" s="263"/>
    </row>
    <row r="165" spans="1:22" x14ac:dyDescent="0.25">
      <c r="A165" s="263"/>
      <c r="B165" s="263"/>
      <c r="C165" s="263"/>
      <c r="D165" s="263"/>
      <c r="E165" s="263"/>
      <c r="F165" s="263"/>
      <c r="G165" s="263"/>
      <c r="H165" s="263"/>
      <c r="I165" s="263"/>
      <c r="J165" s="263"/>
      <c r="K165" s="263"/>
      <c r="L165" s="263"/>
      <c r="M165" s="263"/>
      <c r="N165" s="263"/>
      <c r="O165" s="263"/>
      <c r="P165" s="263"/>
      <c r="Q165" s="263"/>
      <c r="R165" s="263"/>
      <c r="S165" s="263"/>
      <c r="T165" s="263"/>
      <c r="U165" s="263"/>
      <c r="V165" s="263"/>
    </row>
    <row r="166" spans="1:22" x14ac:dyDescent="0.25">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263"/>
    </row>
    <row r="167" spans="1:22" x14ac:dyDescent="0.25">
      <c r="A167" s="263"/>
      <c r="B167" s="263"/>
      <c r="C167" s="263"/>
      <c r="D167" s="263"/>
      <c r="E167" s="263"/>
      <c r="F167" s="263"/>
      <c r="G167" s="263"/>
      <c r="H167" s="263"/>
      <c r="I167" s="263"/>
      <c r="J167" s="263"/>
      <c r="K167" s="263"/>
      <c r="L167" s="263"/>
      <c r="M167" s="263"/>
      <c r="N167" s="263"/>
      <c r="O167" s="263"/>
      <c r="P167" s="263"/>
      <c r="Q167" s="263"/>
      <c r="R167" s="263"/>
      <c r="S167" s="263"/>
      <c r="T167" s="263"/>
      <c r="U167" s="263"/>
      <c r="V167" s="263"/>
    </row>
    <row r="168" spans="1:22" x14ac:dyDescent="0.25">
      <c r="A168" s="263"/>
      <c r="B168" s="263"/>
      <c r="C168" s="263"/>
      <c r="D168" s="263"/>
      <c r="E168" s="263"/>
      <c r="F168" s="263"/>
      <c r="G168" s="263"/>
      <c r="H168" s="263"/>
      <c r="I168" s="263"/>
      <c r="J168" s="263"/>
      <c r="K168" s="263"/>
      <c r="L168" s="263"/>
      <c r="M168" s="263"/>
      <c r="N168" s="263"/>
      <c r="O168" s="263"/>
      <c r="P168" s="263"/>
      <c r="Q168" s="263"/>
      <c r="R168" s="263"/>
      <c r="S168" s="263"/>
      <c r="T168" s="263"/>
      <c r="U168" s="263"/>
      <c r="V168" s="263"/>
    </row>
    <row r="169" spans="1:22" x14ac:dyDescent="0.25">
      <c r="A169" s="263"/>
      <c r="B169" s="263"/>
      <c r="C169" s="263"/>
      <c r="D169" s="263"/>
      <c r="E169" s="263"/>
      <c r="F169" s="263"/>
      <c r="G169" s="263"/>
      <c r="H169" s="263"/>
      <c r="I169" s="263"/>
      <c r="J169" s="263"/>
      <c r="K169" s="263"/>
      <c r="L169" s="263"/>
      <c r="M169" s="263"/>
      <c r="N169" s="263"/>
      <c r="O169" s="263"/>
      <c r="P169" s="263"/>
      <c r="Q169" s="263"/>
      <c r="R169" s="263"/>
      <c r="S169" s="263"/>
      <c r="T169" s="263"/>
      <c r="U169" s="263"/>
      <c r="V169" s="263"/>
    </row>
    <row r="170" spans="1:22" x14ac:dyDescent="0.25">
      <c r="A170" s="263"/>
      <c r="B170" s="263"/>
      <c r="C170" s="263"/>
      <c r="D170" s="263"/>
      <c r="E170" s="263"/>
      <c r="F170" s="263"/>
      <c r="G170" s="263"/>
      <c r="H170" s="263"/>
      <c r="I170" s="263"/>
      <c r="J170" s="263"/>
      <c r="K170" s="263"/>
      <c r="L170" s="263"/>
      <c r="M170" s="263"/>
      <c r="N170" s="263"/>
      <c r="O170" s="263"/>
      <c r="P170" s="263"/>
      <c r="Q170" s="263"/>
      <c r="R170" s="263"/>
      <c r="S170" s="263"/>
      <c r="T170" s="263"/>
      <c r="U170" s="263"/>
      <c r="V170" s="263"/>
    </row>
    <row r="171" spans="1:22" x14ac:dyDescent="0.25">
      <c r="A171" s="263"/>
      <c r="B171" s="263"/>
      <c r="C171" s="263"/>
      <c r="D171" s="263"/>
      <c r="E171" s="263"/>
      <c r="F171" s="263"/>
      <c r="G171" s="263"/>
      <c r="H171" s="263"/>
      <c r="I171" s="263"/>
      <c r="J171" s="263"/>
      <c r="K171" s="263"/>
      <c r="L171" s="263"/>
      <c r="M171" s="263"/>
      <c r="N171" s="263"/>
      <c r="O171" s="263"/>
      <c r="P171" s="263"/>
      <c r="Q171" s="263"/>
      <c r="R171" s="263"/>
      <c r="S171" s="263"/>
      <c r="T171" s="263"/>
      <c r="U171" s="263"/>
      <c r="V171" s="263"/>
    </row>
    <row r="172" spans="1:22" x14ac:dyDescent="0.25">
      <c r="A172" s="263"/>
      <c r="B172" s="263"/>
      <c r="C172" s="263"/>
      <c r="D172" s="263"/>
      <c r="E172" s="263"/>
      <c r="F172" s="263"/>
      <c r="G172" s="263"/>
      <c r="H172" s="263"/>
      <c r="I172" s="263"/>
      <c r="J172" s="263"/>
      <c r="K172" s="263"/>
      <c r="L172" s="263"/>
      <c r="M172" s="263"/>
      <c r="N172" s="263"/>
      <c r="O172" s="263"/>
      <c r="P172" s="263"/>
      <c r="Q172" s="263"/>
      <c r="R172" s="263"/>
      <c r="S172" s="263"/>
      <c r="T172" s="263"/>
      <c r="U172" s="263"/>
      <c r="V172" s="263"/>
    </row>
    <row r="173" spans="1:22" x14ac:dyDescent="0.25">
      <c r="A173" s="263"/>
      <c r="B173" s="263"/>
      <c r="C173" s="263"/>
      <c r="D173" s="263"/>
      <c r="E173" s="263"/>
      <c r="F173" s="263"/>
      <c r="G173" s="263"/>
      <c r="H173" s="263"/>
      <c r="I173" s="263"/>
      <c r="J173" s="263"/>
      <c r="K173" s="263"/>
      <c r="L173" s="263"/>
      <c r="M173" s="263"/>
      <c r="N173" s="263"/>
      <c r="O173" s="263"/>
      <c r="P173" s="263"/>
      <c r="Q173" s="263"/>
      <c r="R173" s="263"/>
      <c r="S173" s="263"/>
      <c r="T173" s="263"/>
      <c r="U173" s="263"/>
      <c r="V173" s="263"/>
    </row>
    <row r="174" spans="1:22" x14ac:dyDescent="0.25">
      <c r="A174" s="263"/>
      <c r="B174" s="263"/>
      <c r="C174" s="263"/>
      <c r="D174" s="263"/>
      <c r="E174" s="263"/>
      <c r="F174" s="263"/>
      <c r="G174" s="263"/>
      <c r="H174" s="263"/>
      <c r="I174" s="263"/>
      <c r="J174" s="263"/>
      <c r="K174" s="263"/>
      <c r="L174" s="263"/>
      <c r="M174" s="263"/>
      <c r="N174" s="263"/>
      <c r="O174" s="263"/>
      <c r="P174" s="263"/>
      <c r="Q174" s="263"/>
      <c r="R174" s="263"/>
      <c r="S174" s="263"/>
      <c r="T174" s="263"/>
      <c r="U174" s="263"/>
      <c r="V174" s="263"/>
    </row>
    <row r="175" spans="1:22" x14ac:dyDescent="0.25">
      <c r="A175" s="263"/>
      <c r="B175" s="263"/>
      <c r="C175" s="263"/>
      <c r="D175" s="263"/>
      <c r="E175" s="263"/>
      <c r="F175" s="263"/>
      <c r="G175" s="263"/>
      <c r="H175" s="263"/>
      <c r="I175" s="263"/>
      <c r="J175" s="263"/>
      <c r="K175" s="263"/>
      <c r="L175" s="263"/>
      <c r="M175" s="263"/>
      <c r="N175" s="263"/>
      <c r="O175" s="263"/>
      <c r="P175" s="263"/>
      <c r="Q175" s="263"/>
      <c r="R175" s="263"/>
      <c r="S175" s="263"/>
      <c r="T175" s="263"/>
      <c r="U175" s="263"/>
      <c r="V175" s="263"/>
    </row>
    <row r="176" spans="1:22" x14ac:dyDescent="0.25">
      <c r="A176" s="263"/>
      <c r="B176" s="263"/>
      <c r="C176" s="263"/>
      <c r="D176" s="263"/>
      <c r="E176" s="263"/>
      <c r="F176" s="263"/>
      <c r="G176" s="263"/>
      <c r="H176" s="263"/>
      <c r="I176" s="263"/>
      <c r="J176" s="263"/>
      <c r="K176" s="263"/>
      <c r="L176" s="263"/>
      <c r="M176" s="263"/>
      <c r="N176" s="263"/>
      <c r="O176" s="263"/>
      <c r="P176" s="263"/>
      <c r="Q176" s="263"/>
      <c r="R176" s="263"/>
      <c r="S176" s="263"/>
      <c r="T176" s="263"/>
      <c r="U176" s="263"/>
      <c r="V176" s="263"/>
    </row>
    <row r="177" spans="1:22" x14ac:dyDescent="0.25">
      <c r="A177" s="263"/>
      <c r="B177" s="263"/>
      <c r="C177" s="263"/>
      <c r="D177" s="263"/>
      <c r="E177" s="263"/>
      <c r="F177" s="263"/>
      <c r="G177" s="263"/>
      <c r="H177" s="263"/>
      <c r="I177" s="263"/>
      <c r="J177" s="263"/>
      <c r="K177" s="263"/>
      <c r="L177" s="263"/>
      <c r="M177" s="263"/>
      <c r="N177" s="263"/>
      <c r="O177" s="263"/>
      <c r="P177" s="263"/>
      <c r="Q177" s="263"/>
      <c r="R177" s="263"/>
      <c r="S177" s="263"/>
      <c r="T177" s="263"/>
      <c r="U177" s="263"/>
      <c r="V177" s="263"/>
    </row>
    <row r="178" spans="1:22" x14ac:dyDescent="0.25">
      <c r="A178" s="263"/>
      <c r="B178" s="263"/>
      <c r="C178" s="263"/>
      <c r="D178" s="263"/>
      <c r="E178" s="263"/>
      <c r="F178" s="263"/>
      <c r="G178" s="263"/>
      <c r="H178" s="263"/>
      <c r="I178" s="263"/>
      <c r="J178" s="263"/>
      <c r="K178" s="263"/>
      <c r="L178" s="263"/>
      <c r="M178" s="263"/>
      <c r="N178" s="263"/>
      <c r="O178" s="263"/>
      <c r="P178" s="263"/>
      <c r="Q178" s="263"/>
      <c r="R178" s="263"/>
      <c r="S178" s="263"/>
      <c r="T178" s="263"/>
      <c r="U178" s="263"/>
      <c r="V178" s="263"/>
    </row>
    <row r="179" spans="1:22" x14ac:dyDescent="0.25">
      <c r="A179" s="263"/>
      <c r="B179" s="263"/>
      <c r="C179" s="263"/>
      <c r="D179" s="263"/>
      <c r="E179" s="263"/>
      <c r="F179" s="263"/>
      <c r="G179" s="263"/>
      <c r="H179" s="263"/>
      <c r="I179" s="263"/>
      <c r="J179" s="263"/>
      <c r="K179" s="263"/>
      <c r="L179" s="263"/>
      <c r="M179" s="263"/>
      <c r="N179" s="263"/>
      <c r="O179" s="263"/>
      <c r="P179" s="263"/>
      <c r="Q179" s="263"/>
      <c r="R179" s="263"/>
      <c r="S179" s="263"/>
      <c r="T179" s="263"/>
      <c r="U179" s="263"/>
      <c r="V179" s="263"/>
    </row>
    <row r="180" spans="1:22" x14ac:dyDescent="0.25">
      <c r="A180" s="263"/>
      <c r="B180" s="263"/>
      <c r="C180" s="263"/>
      <c r="D180" s="263"/>
      <c r="E180" s="263"/>
      <c r="F180" s="263"/>
      <c r="G180" s="263"/>
      <c r="H180" s="263"/>
      <c r="I180" s="263"/>
      <c r="J180" s="263"/>
      <c r="K180" s="263"/>
      <c r="L180" s="263"/>
      <c r="M180" s="263"/>
      <c r="N180" s="263"/>
      <c r="O180" s="263"/>
      <c r="P180" s="263"/>
      <c r="Q180" s="263"/>
      <c r="R180" s="263"/>
      <c r="S180" s="263"/>
      <c r="T180" s="263"/>
      <c r="U180" s="263"/>
      <c r="V180" s="263"/>
    </row>
    <row r="181" spans="1:22" x14ac:dyDescent="0.25">
      <c r="A181" s="263"/>
      <c r="B181" s="263"/>
      <c r="C181" s="263"/>
      <c r="D181" s="263"/>
      <c r="E181" s="263"/>
      <c r="F181" s="263"/>
      <c r="G181" s="263"/>
      <c r="H181" s="263"/>
      <c r="I181" s="263"/>
      <c r="J181" s="263"/>
      <c r="K181" s="263"/>
      <c r="L181" s="263"/>
      <c r="M181" s="263"/>
      <c r="N181" s="263"/>
      <c r="O181" s="263"/>
      <c r="P181" s="263"/>
      <c r="Q181" s="263"/>
      <c r="R181" s="263"/>
      <c r="S181" s="263"/>
      <c r="T181" s="263"/>
      <c r="U181" s="263"/>
      <c r="V181" s="263"/>
    </row>
    <row r="182" spans="1:22" x14ac:dyDescent="0.25">
      <c r="A182" s="263"/>
      <c r="B182" s="263"/>
      <c r="C182" s="263"/>
      <c r="D182" s="263"/>
      <c r="E182" s="263"/>
      <c r="F182" s="263"/>
      <c r="G182" s="263"/>
      <c r="H182" s="263"/>
      <c r="I182" s="263"/>
      <c r="J182" s="263"/>
      <c r="K182" s="263"/>
      <c r="L182" s="263"/>
      <c r="M182" s="263"/>
      <c r="N182" s="263"/>
      <c r="O182" s="263"/>
      <c r="P182" s="263"/>
      <c r="Q182" s="263"/>
      <c r="R182" s="263"/>
      <c r="S182" s="263"/>
      <c r="T182" s="263"/>
      <c r="U182" s="263"/>
      <c r="V182" s="263"/>
    </row>
    <row r="183" spans="1:22" x14ac:dyDescent="0.25">
      <c r="A183" s="263"/>
      <c r="B183" s="263"/>
      <c r="C183" s="263"/>
      <c r="D183" s="263"/>
      <c r="E183" s="263"/>
      <c r="F183" s="263"/>
      <c r="G183" s="263"/>
      <c r="H183" s="263"/>
      <c r="I183" s="263"/>
      <c r="J183" s="263"/>
      <c r="K183" s="263"/>
      <c r="L183" s="263"/>
      <c r="M183" s="263"/>
      <c r="N183" s="263"/>
      <c r="O183" s="263"/>
      <c r="P183" s="263"/>
      <c r="Q183" s="263"/>
      <c r="R183" s="263"/>
      <c r="S183" s="263"/>
      <c r="T183" s="263"/>
      <c r="U183" s="263"/>
      <c r="V183" s="263"/>
    </row>
    <row r="184" spans="1:22" x14ac:dyDescent="0.25">
      <c r="A184" s="263"/>
      <c r="B184" s="263"/>
      <c r="C184" s="263"/>
      <c r="D184" s="263"/>
      <c r="E184" s="263"/>
      <c r="F184" s="263"/>
      <c r="G184" s="263"/>
      <c r="H184" s="263"/>
      <c r="I184" s="263"/>
      <c r="J184" s="263"/>
      <c r="K184" s="263"/>
      <c r="L184" s="263"/>
      <c r="M184" s="263"/>
      <c r="N184" s="263"/>
      <c r="O184" s="263"/>
      <c r="P184" s="263"/>
      <c r="Q184" s="263"/>
      <c r="R184" s="263"/>
      <c r="S184" s="263"/>
      <c r="T184" s="263"/>
      <c r="U184" s="263"/>
      <c r="V184" s="263"/>
    </row>
    <row r="185" spans="1:22" x14ac:dyDescent="0.25">
      <c r="A185" s="263"/>
      <c r="B185" s="263"/>
      <c r="C185" s="263"/>
      <c r="D185" s="263"/>
      <c r="E185" s="263"/>
      <c r="F185" s="263"/>
      <c r="G185" s="263"/>
      <c r="H185" s="263"/>
      <c r="I185" s="263"/>
      <c r="J185" s="263"/>
      <c r="K185" s="263"/>
      <c r="L185" s="263"/>
      <c r="M185" s="263"/>
      <c r="N185" s="263"/>
      <c r="O185" s="263"/>
      <c r="P185" s="263"/>
      <c r="Q185" s="263"/>
      <c r="R185" s="263"/>
      <c r="S185" s="263"/>
      <c r="T185" s="263"/>
      <c r="U185" s="263"/>
      <c r="V185" s="263"/>
    </row>
    <row r="186" spans="1:22" x14ac:dyDescent="0.25">
      <c r="A186" s="263"/>
      <c r="B186" s="263"/>
      <c r="C186" s="263"/>
      <c r="D186" s="263"/>
      <c r="E186" s="263"/>
      <c r="F186" s="263"/>
      <c r="G186" s="263"/>
      <c r="H186" s="263"/>
      <c r="I186" s="263"/>
      <c r="J186" s="263"/>
      <c r="K186" s="263"/>
      <c r="L186" s="263"/>
      <c r="M186" s="263"/>
      <c r="N186" s="263"/>
      <c r="O186" s="263"/>
      <c r="P186" s="263"/>
      <c r="Q186" s="263"/>
      <c r="R186" s="263"/>
      <c r="S186" s="263"/>
      <c r="T186" s="263"/>
      <c r="U186" s="263"/>
      <c r="V186" s="263"/>
    </row>
    <row r="187" spans="1:22" x14ac:dyDescent="0.25">
      <c r="A187" s="263"/>
      <c r="B187" s="263"/>
      <c r="C187" s="263"/>
      <c r="D187" s="263"/>
      <c r="E187" s="263"/>
      <c r="F187" s="263"/>
      <c r="G187" s="263"/>
      <c r="H187" s="263"/>
      <c r="I187" s="263"/>
      <c r="J187" s="263"/>
      <c r="K187" s="263"/>
      <c r="L187" s="263"/>
      <c r="M187" s="263"/>
      <c r="N187" s="263"/>
      <c r="O187" s="263"/>
      <c r="P187" s="263"/>
      <c r="Q187" s="263"/>
      <c r="R187" s="263"/>
      <c r="S187" s="263"/>
      <c r="T187" s="263"/>
      <c r="U187" s="263"/>
      <c r="V187" s="263"/>
    </row>
    <row r="188" spans="1:22" x14ac:dyDescent="0.25">
      <c r="A188" s="263"/>
      <c r="B188" s="263"/>
      <c r="C188" s="263"/>
      <c r="D188" s="263"/>
      <c r="E188" s="263"/>
      <c r="F188" s="263"/>
      <c r="G188" s="263"/>
      <c r="H188" s="263"/>
      <c r="I188" s="263"/>
      <c r="J188" s="263"/>
      <c r="K188" s="263"/>
      <c r="L188" s="263"/>
      <c r="M188" s="263"/>
      <c r="N188" s="263"/>
      <c r="O188" s="263"/>
      <c r="P188" s="263"/>
      <c r="Q188" s="263"/>
      <c r="R188" s="263"/>
      <c r="S188" s="263"/>
      <c r="T188" s="263"/>
      <c r="U188" s="263"/>
      <c r="V188" s="263"/>
    </row>
    <row r="189" spans="1:22" x14ac:dyDescent="0.25">
      <c r="A189" s="263"/>
      <c r="B189" s="263"/>
      <c r="C189" s="263"/>
      <c r="D189" s="263"/>
      <c r="E189" s="263"/>
      <c r="F189" s="263"/>
      <c r="G189" s="263"/>
      <c r="H189" s="263"/>
      <c r="I189" s="263"/>
      <c r="J189" s="263"/>
      <c r="K189" s="263"/>
      <c r="L189" s="263"/>
      <c r="M189" s="263"/>
      <c r="N189" s="263"/>
      <c r="O189" s="263"/>
      <c r="P189" s="263"/>
      <c r="Q189" s="263"/>
      <c r="R189" s="263"/>
      <c r="S189" s="263"/>
      <c r="T189" s="263"/>
      <c r="U189" s="263"/>
      <c r="V189" s="263"/>
    </row>
    <row r="190" spans="1:22" x14ac:dyDescent="0.25">
      <c r="A190" s="263"/>
      <c r="B190" s="263"/>
      <c r="C190" s="263"/>
      <c r="D190" s="263"/>
      <c r="E190" s="263"/>
      <c r="F190" s="263"/>
      <c r="G190" s="263"/>
      <c r="H190" s="263"/>
      <c r="I190" s="263"/>
      <c r="J190" s="263"/>
      <c r="K190" s="263"/>
      <c r="L190" s="263"/>
      <c r="M190" s="263"/>
      <c r="N190" s="263"/>
      <c r="O190" s="263"/>
      <c r="P190" s="263"/>
      <c r="Q190" s="263"/>
      <c r="R190" s="263"/>
      <c r="S190" s="263"/>
      <c r="T190" s="263"/>
      <c r="U190" s="263"/>
      <c r="V190" s="263"/>
    </row>
    <row r="191" spans="1:22" x14ac:dyDescent="0.25">
      <c r="A191" s="263"/>
      <c r="B191" s="263"/>
      <c r="C191" s="263"/>
      <c r="D191" s="263"/>
      <c r="E191" s="263"/>
      <c r="F191" s="263"/>
      <c r="G191" s="263"/>
      <c r="H191" s="263"/>
      <c r="I191" s="263"/>
      <c r="J191" s="263"/>
      <c r="K191" s="263"/>
      <c r="L191" s="263"/>
      <c r="M191" s="263"/>
      <c r="N191" s="263"/>
      <c r="O191" s="263"/>
      <c r="P191" s="263"/>
      <c r="Q191" s="263"/>
      <c r="R191" s="263"/>
      <c r="S191" s="263"/>
      <c r="T191" s="263"/>
      <c r="U191" s="263"/>
      <c r="V191" s="263"/>
    </row>
    <row r="192" spans="1:22" x14ac:dyDescent="0.25">
      <c r="A192" s="263"/>
      <c r="B192" s="263"/>
      <c r="C192" s="263"/>
      <c r="D192" s="263"/>
      <c r="E192" s="263"/>
      <c r="F192" s="263"/>
      <c r="G192" s="263"/>
      <c r="H192" s="263"/>
      <c r="I192" s="263"/>
      <c r="J192" s="263"/>
      <c r="K192" s="263"/>
      <c r="L192" s="263"/>
      <c r="M192" s="263"/>
      <c r="N192" s="263"/>
      <c r="O192" s="263"/>
      <c r="P192" s="263"/>
      <c r="Q192" s="263"/>
      <c r="R192" s="263"/>
      <c r="S192" s="263"/>
      <c r="T192" s="263"/>
      <c r="U192" s="263"/>
      <c r="V192" s="263"/>
    </row>
    <row r="193" spans="1:22" x14ac:dyDescent="0.25">
      <c r="A193" s="263"/>
      <c r="B193" s="263"/>
      <c r="C193" s="263"/>
      <c r="D193" s="263"/>
      <c r="E193" s="263"/>
      <c r="F193" s="263"/>
      <c r="G193" s="263"/>
      <c r="H193" s="263"/>
      <c r="I193" s="263"/>
      <c r="J193" s="263"/>
      <c r="K193" s="263"/>
      <c r="L193" s="263"/>
      <c r="M193" s="263"/>
      <c r="N193" s="263"/>
      <c r="O193" s="263"/>
      <c r="P193" s="263"/>
      <c r="Q193" s="263"/>
      <c r="R193" s="263"/>
      <c r="S193" s="263"/>
      <c r="T193" s="263"/>
      <c r="U193" s="263"/>
      <c r="V193" s="263"/>
    </row>
    <row r="194" spans="1:22" x14ac:dyDescent="0.25">
      <c r="A194" s="263"/>
      <c r="B194" s="263"/>
      <c r="C194" s="263"/>
      <c r="D194" s="263"/>
      <c r="E194" s="263"/>
      <c r="F194" s="263"/>
      <c r="G194" s="263"/>
      <c r="H194" s="263"/>
      <c r="I194" s="263"/>
      <c r="J194" s="263"/>
      <c r="K194" s="263"/>
      <c r="L194" s="263"/>
      <c r="M194" s="263"/>
      <c r="N194" s="263"/>
      <c r="O194" s="263"/>
      <c r="P194" s="263"/>
      <c r="Q194" s="263"/>
      <c r="R194" s="263"/>
      <c r="S194" s="263"/>
      <c r="T194" s="263"/>
      <c r="U194" s="263"/>
      <c r="V194" s="263"/>
    </row>
    <row r="195" spans="1:22" x14ac:dyDescent="0.25">
      <c r="A195" s="263"/>
      <c r="B195" s="263"/>
      <c r="C195" s="263"/>
      <c r="D195" s="263"/>
      <c r="E195" s="263"/>
      <c r="F195" s="263"/>
      <c r="G195" s="263"/>
      <c r="H195" s="263"/>
      <c r="I195" s="263"/>
      <c r="J195" s="263"/>
      <c r="K195" s="263"/>
      <c r="L195" s="263"/>
      <c r="M195" s="263"/>
      <c r="N195" s="263"/>
      <c r="O195" s="263"/>
      <c r="P195" s="263"/>
      <c r="Q195" s="263"/>
      <c r="R195" s="263"/>
      <c r="S195" s="263"/>
      <c r="T195" s="263"/>
      <c r="U195" s="263"/>
      <c r="V195" s="263"/>
    </row>
    <row r="196" spans="1:22" x14ac:dyDescent="0.25">
      <c r="A196" s="263"/>
      <c r="B196" s="263"/>
      <c r="C196" s="263"/>
      <c r="D196" s="263"/>
      <c r="E196" s="263"/>
      <c r="F196" s="263"/>
      <c r="G196" s="263"/>
      <c r="H196" s="263"/>
      <c r="I196" s="263"/>
      <c r="J196" s="263"/>
      <c r="K196" s="263"/>
      <c r="L196" s="263"/>
      <c r="M196" s="263"/>
      <c r="N196" s="263"/>
      <c r="O196" s="263"/>
      <c r="P196" s="263"/>
      <c r="Q196" s="263"/>
      <c r="R196" s="263"/>
      <c r="S196" s="263"/>
      <c r="T196" s="263"/>
      <c r="U196" s="263"/>
      <c r="V196" s="263"/>
    </row>
    <row r="197" spans="1:22" x14ac:dyDescent="0.25">
      <c r="A197" s="263"/>
      <c r="B197" s="263"/>
      <c r="C197" s="263"/>
      <c r="D197" s="263"/>
      <c r="E197" s="263"/>
      <c r="F197" s="263"/>
      <c r="G197" s="263"/>
      <c r="H197" s="263"/>
      <c r="I197" s="263"/>
      <c r="J197" s="263"/>
      <c r="K197" s="263"/>
      <c r="L197" s="263"/>
      <c r="M197" s="263"/>
      <c r="N197" s="263"/>
      <c r="O197" s="263"/>
      <c r="P197" s="263"/>
      <c r="Q197" s="263"/>
      <c r="R197" s="263"/>
      <c r="S197" s="263"/>
      <c r="T197" s="263"/>
      <c r="U197" s="263"/>
      <c r="V197" s="263"/>
    </row>
    <row r="198" spans="1:22" x14ac:dyDescent="0.25">
      <c r="A198" s="263"/>
      <c r="B198" s="263"/>
      <c r="C198" s="263"/>
      <c r="D198" s="263"/>
      <c r="E198" s="263"/>
      <c r="F198" s="263"/>
      <c r="G198" s="263"/>
      <c r="H198" s="263"/>
      <c r="I198" s="263"/>
      <c r="J198" s="263"/>
      <c r="K198" s="263"/>
      <c r="L198" s="263"/>
      <c r="M198" s="263"/>
      <c r="N198" s="263"/>
      <c r="O198" s="263"/>
      <c r="P198" s="263"/>
      <c r="Q198" s="263"/>
      <c r="R198" s="263"/>
      <c r="S198" s="263"/>
      <c r="T198" s="263"/>
      <c r="U198" s="263"/>
      <c r="V198" s="263"/>
    </row>
    <row r="199" spans="1:22" x14ac:dyDescent="0.25">
      <c r="A199" s="263"/>
      <c r="B199" s="263"/>
      <c r="C199" s="263"/>
      <c r="D199" s="263"/>
      <c r="E199" s="263"/>
      <c r="F199" s="263"/>
      <c r="G199" s="263"/>
      <c r="H199" s="263"/>
      <c r="I199" s="263"/>
      <c r="J199" s="263"/>
      <c r="K199" s="263"/>
      <c r="L199" s="263"/>
      <c r="M199" s="263"/>
      <c r="N199" s="263"/>
      <c r="O199" s="263"/>
      <c r="P199" s="263"/>
      <c r="Q199" s="263"/>
      <c r="R199" s="263"/>
      <c r="S199" s="263"/>
      <c r="T199" s="263"/>
      <c r="U199" s="263"/>
      <c r="V199" s="263"/>
    </row>
    <row r="200" spans="1:22" x14ac:dyDescent="0.25">
      <c r="A200" s="263"/>
      <c r="B200" s="263"/>
      <c r="C200" s="263"/>
      <c r="D200" s="263"/>
      <c r="E200" s="263"/>
      <c r="F200" s="263"/>
      <c r="G200" s="263"/>
      <c r="H200" s="263"/>
      <c r="I200" s="263"/>
      <c r="J200" s="263"/>
      <c r="K200" s="263"/>
      <c r="L200" s="263"/>
      <c r="M200" s="263"/>
      <c r="N200" s="263"/>
      <c r="O200" s="263"/>
      <c r="P200" s="263"/>
      <c r="Q200" s="263"/>
      <c r="R200" s="263"/>
      <c r="S200" s="263"/>
      <c r="T200" s="263"/>
      <c r="U200" s="263"/>
      <c r="V200" s="263"/>
    </row>
    <row r="201" spans="1:22" x14ac:dyDescent="0.25">
      <c r="A201" s="263"/>
      <c r="B201" s="263"/>
      <c r="C201" s="263"/>
      <c r="D201" s="263"/>
      <c r="E201" s="263"/>
      <c r="F201" s="263"/>
      <c r="G201" s="263"/>
      <c r="H201" s="263"/>
      <c r="I201" s="263"/>
      <c r="J201" s="263"/>
      <c r="K201" s="263"/>
      <c r="L201" s="263"/>
      <c r="M201" s="263"/>
      <c r="N201" s="263"/>
      <c r="O201" s="263"/>
      <c r="P201" s="263"/>
      <c r="Q201" s="263"/>
      <c r="R201" s="263"/>
      <c r="S201" s="263"/>
      <c r="T201" s="263"/>
      <c r="U201" s="263"/>
      <c r="V201" s="263"/>
    </row>
    <row r="202" spans="1:22" x14ac:dyDescent="0.25">
      <c r="A202" s="263"/>
      <c r="B202" s="263"/>
      <c r="C202" s="263"/>
      <c r="D202" s="263"/>
      <c r="E202" s="263"/>
      <c r="F202" s="263"/>
      <c r="G202" s="263"/>
      <c r="H202" s="263"/>
      <c r="I202" s="263"/>
      <c r="J202" s="263"/>
      <c r="K202" s="263"/>
      <c r="L202" s="263"/>
      <c r="M202" s="263"/>
      <c r="N202" s="263"/>
      <c r="O202" s="263"/>
      <c r="P202" s="263"/>
      <c r="Q202" s="263"/>
      <c r="R202" s="263"/>
      <c r="S202" s="263"/>
      <c r="T202" s="263"/>
      <c r="U202" s="263"/>
      <c r="V202" s="263"/>
    </row>
    <row r="203" spans="1:22" x14ac:dyDescent="0.25">
      <c r="A203" s="263"/>
      <c r="B203" s="263"/>
      <c r="C203" s="263"/>
      <c r="D203" s="263"/>
      <c r="E203" s="263"/>
      <c r="F203" s="263"/>
      <c r="G203" s="263"/>
      <c r="H203" s="263"/>
      <c r="I203" s="263"/>
      <c r="J203" s="263"/>
      <c r="K203" s="263"/>
      <c r="L203" s="263"/>
      <c r="M203" s="263"/>
      <c r="N203" s="263"/>
      <c r="O203" s="263"/>
      <c r="P203" s="263"/>
      <c r="Q203" s="263"/>
      <c r="R203" s="263"/>
      <c r="S203" s="263"/>
      <c r="T203" s="263"/>
      <c r="U203" s="263"/>
      <c r="V203" s="263"/>
    </row>
    <row r="204" spans="1:22" x14ac:dyDescent="0.25">
      <c r="A204" s="263"/>
      <c r="B204" s="263"/>
      <c r="C204" s="263"/>
      <c r="D204" s="263"/>
      <c r="E204" s="263"/>
      <c r="F204" s="263"/>
      <c r="G204" s="263"/>
      <c r="H204" s="263"/>
      <c r="I204" s="263"/>
      <c r="J204" s="263"/>
      <c r="K204" s="263"/>
      <c r="L204" s="263"/>
      <c r="M204" s="263"/>
      <c r="N204" s="263"/>
      <c r="O204" s="263"/>
      <c r="P204" s="263"/>
      <c r="Q204" s="263"/>
      <c r="R204" s="263"/>
      <c r="S204" s="263"/>
      <c r="T204" s="263"/>
      <c r="U204" s="263"/>
      <c r="V204" s="263"/>
    </row>
    <row r="205" spans="1:22" x14ac:dyDescent="0.25">
      <c r="A205" s="263"/>
      <c r="B205" s="263"/>
      <c r="C205" s="263"/>
      <c r="D205" s="263"/>
      <c r="E205" s="263"/>
      <c r="F205" s="263"/>
      <c r="G205" s="263"/>
      <c r="H205" s="263"/>
      <c r="I205" s="263"/>
      <c r="J205" s="263"/>
      <c r="K205" s="263"/>
      <c r="L205" s="263"/>
      <c r="M205" s="263"/>
      <c r="N205" s="263"/>
      <c r="O205" s="263"/>
      <c r="P205" s="263"/>
      <c r="Q205" s="263"/>
      <c r="R205" s="263"/>
      <c r="S205" s="263"/>
      <c r="T205" s="263"/>
      <c r="U205" s="263"/>
      <c r="V205" s="263"/>
    </row>
    <row r="206" spans="1:22" x14ac:dyDescent="0.25">
      <c r="A206" s="263"/>
      <c r="B206" s="263"/>
      <c r="C206" s="263"/>
      <c r="D206" s="263"/>
      <c r="E206" s="263"/>
      <c r="F206" s="263"/>
      <c r="G206" s="263"/>
      <c r="H206" s="263"/>
      <c r="I206" s="263"/>
      <c r="J206" s="263"/>
      <c r="K206" s="263"/>
      <c r="L206" s="263"/>
      <c r="M206" s="263"/>
      <c r="N206" s="263"/>
      <c r="O206" s="263"/>
      <c r="P206" s="263"/>
      <c r="Q206" s="263"/>
      <c r="R206" s="263"/>
      <c r="S206" s="263"/>
      <c r="T206" s="263"/>
      <c r="U206" s="263"/>
      <c r="V206" s="263"/>
    </row>
    <row r="207" spans="1:22" x14ac:dyDescent="0.25">
      <c r="A207" s="263"/>
      <c r="B207" s="263"/>
      <c r="C207" s="263"/>
      <c r="D207" s="263"/>
      <c r="E207" s="263"/>
      <c r="F207" s="263"/>
      <c r="G207" s="263"/>
      <c r="H207" s="263"/>
      <c r="I207" s="263"/>
      <c r="J207" s="263"/>
      <c r="K207" s="263"/>
      <c r="L207" s="263"/>
      <c r="M207" s="263"/>
      <c r="N207" s="263"/>
      <c r="O207" s="263"/>
      <c r="P207" s="263"/>
      <c r="Q207" s="263"/>
      <c r="R207" s="263"/>
      <c r="S207" s="263"/>
      <c r="T207" s="263"/>
      <c r="U207" s="263"/>
      <c r="V207" s="263"/>
    </row>
    <row r="208" spans="1:22" x14ac:dyDescent="0.25">
      <c r="A208" s="263"/>
      <c r="B208" s="263"/>
      <c r="C208" s="263"/>
      <c r="D208" s="263"/>
      <c r="E208" s="263"/>
      <c r="F208" s="263"/>
      <c r="G208" s="263"/>
      <c r="H208" s="263"/>
      <c r="I208" s="263"/>
      <c r="J208" s="263"/>
      <c r="K208" s="263"/>
      <c r="L208" s="263"/>
      <c r="M208" s="263"/>
      <c r="N208" s="263"/>
      <c r="O208" s="263"/>
      <c r="P208" s="263"/>
      <c r="Q208" s="263"/>
      <c r="R208" s="263"/>
      <c r="S208" s="263"/>
      <c r="T208" s="263"/>
      <c r="U208" s="263"/>
      <c r="V208" s="263"/>
    </row>
    <row r="209" spans="1:22" x14ac:dyDescent="0.25">
      <c r="A209" s="263"/>
      <c r="B209" s="263"/>
      <c r="C209" s="263"/>
      <c r="D209" s="263"/>
      <c r="E209" s="263"/>
      <c r="F209" s="263"/>
      <c r="G209" s="263"/>
      <c r="H209" s="263"/>
      <c r="I209" s="263"/>
      <c r="J209" s="263"/>
      <c r="K209" s="263"/>
      <c r="L209" s="263"/>
      <c r="M209" s="263"/>
      <c r="N209" s="263"/>
      <c r="O209" s="263"/>
      <c r="P209" s="263"/>
      <c r="Q209" s="263"/>
      <c r="R209" s="263"/>
      <c r="S209" s="263"/>
      <c r="T209" s="263"/>
      <c r="U209" s="263"/>
      <c r="V209" s="263"/>
    </row>
    <row r="210" spans="1:22" x14ac:dyDescent="0.25">
      <c r="A210" s="263"/>
      <c r="B210" s="263"/>
      <c r="C210" s="263"/>
      <c r="D210" s="263"/>
      <c r="E210" s="263"/>
      <c r="F210" s="263"/>
      <c r="G210" s="263"/>
      <c r="H210" s="263"/>
      <c r="I210" s="263"/>
      <c r="J210" s="263"/>
      <c r="K210" s="263"/>
      <c r="L210" s="263"/>
      <c r="M210" s="263"/>
      <c r="N210" s="263"/>
      <c r="O210" s="263"/>
      <c r="P210" s="263"/>
      <c r="Q210" s="263"/>
      <c r="R210" s="263"/>
      <c r="S210" s="263"/>
      <c r="T210" s="263"/>
      <c r="U210" s="263"/>
      <c r="V210" s="263"/>
    </row>
    <row r="211" spans="1:22" x14ac:dyDescent="0.25">
      <c r="A211" s="263"/>
      <c r="B211" s="263"/>
      <c r="C211" s="263"/>
      <c r="D211" s="263"/>
      <c r="E211" s="263"/>
      <c r="F211" s="263"/>
      <c r="G211" s="263"/>
      <c r="H211" s="263"/>
      <c r="I211" s="263"/>
      <c r="J211" s="263"/>
      <c r="K211" s="263"/>
      <c r="L211" s="263"/>
      <c r="M211" s="263"/>
      <c r="N211" s="263"/>
      <c r="O211" s="263"/>
      <c r="P211" s="263"/>
      <c r="Q211" s="263"/>
      <c r="R211" s="263"/>
      <c r="S211" s="263"/>
      <c r="T211" s="263"/>
      <c r="U211" s="263"/>
      <c r="V211" s="263"/>
    </row>
    <row r="212" spans="1:22" x14ac:dyDescent="0.25">
      <c r="A212" s="263"/>
      <c r="B212" s="263"/>
      <c r="C212" s="263"/>
      <c r="D212" s="263"/>
      <c r="E212" s="263"/>
      <c r="F212" s="263"/>
      <c r="G212" s="263"/>
      <c r="H212" s="263"/>
      <c r="I212" s="263"/>
      <c r="J212" s="263"/>
      <c r="K212" s="263"/>
      <c r="L212" s="263"/>
      <c r="M212" s="263"/>
      <c r="N212" s="263"/>
      <c r="O212" s="263"/>
      <c r="P212" s="263"/>
      <c r="Q212" s="263"/>
      <c r="R212" s="263"/>
      <c r="S212" s="263"/>
      <c r="T212" s="263"/>
      <c r="U212" s="263"/>
      <c r="V212" s="263"/>
    </row>
    <row r="213" spans="1:22" x14ac:dyDescent="0.25">
      <c r="A213" s="263"/>
      <c r="B213" s="263"/>
      <c r="C213" s="263"/>
      <c r="D213" s="263"/>
      <c r="E213" s="263"/>
      <c r="F213" s="263"/>
      <c r="G213" s="263"/>
      <c r="H213" s="263"/>
      <c r="I213" s="263"/>
      <c r="J213" s="263"/>
      <c r="K213" s="263"/>
      <c r="L213" s="263"/>
      <c r="M213" s="263"/>
      <c r="N213" s="263"/>
      <c r="O213" s="263"/>
      <c r="P213" s="263"/>
      <c r="Q213" s="263"/>
      <c r="R213" s="263"/>
      <c r="S213" s="263"/>
      <c r="T213" s="263"/>
      <c r="U213" s="263"/>
      <c r="V213" s="263"/>
    </row>
    <row r="214" spans="1:22" x14ac:dyDescent="0.25">
      <c r="A214" s="263"/>
      <c r="B214" s="263"/>
      <c r="C214" s="263"/>
      <c r="D214" s="263"/>
      <c r="E214" s="263"/>
      <c r="F214" s="263"/>
      <c r="G214" s="263"/>
      <c r="H214" s="263"/>
      <c r="I214" s="263"/>
      <c r="J214" s="263"/>
      <c r="K214" s="263"/>
      <c r="L214" s="263"/>
      <c r="M214" s="263"/>
      <c r="N214" s="263"/>
      <c r="O214" s="263"/>
      <c r="P214" s="263"/>
      <c r="Q214" s="263"/>
      <c r="R214" s="263"/>
      <c r="S214" s="263"/>
      <c r="T214" s="263"/>
      <c r="U214" s="263"/>
      <c r="V214" s="263"/>
    </row>
    <row r="215" spans="1:22" x14ac:dyDescent="0.25">
      <c r="A215" s="263"/>
      <c r="B215" s="263"/>
      <c r="C215" s="263"/>
      <c r="D215" s="263"/>
      <c r="E215" s="263"/>
      <c r="F215" s="263"/>
      <c r="G215" s="263"/>
      <c r="H215" s="263"/>
      <c r="I215" s="263"/>
      <c r="J215" s="263"/>
      <c r="K215" s="263"/>
      <c r="L215" s="263"/>
      <c r="M215" s="263"/>
      <c r="N215" s="263"/>
      <c r="O215" s="263"/>
      <c r="P215" s="263"/>
      <c r="Q215" s="263"/>
      <c r="R215" s="263"/>
      <c r="S215" s="263"/>
      <c r="T215" s="263"/>
      <c r="U215" s="263"/>
      <c r="V215" s="263"/>
    </row>
    <row r="216" spans="1:22" x14ac:dyDescent="0.25">
      <c r="A216" s="263"/>
      <c r="B216" s="263"/>
      <c r="C216" s="263"/>
      <c r="D216" s="263"/>
      <c r="E216" s="263"/>
      <c r="F216" s="263"/>
      <c r="G216" s="263"/>
      <c r="H216" s="263"/>
      <c r="I216" s="263"/>
      <c r="J216" s="263"/>
      <c r="K216" s="263"/>
      <c r="L216" s="263"/>
      <c r="M216" s="263"/>
      <c r="N216" s="263"/>
      <c r="O216" s="263"/>
      <c r="P216" s="263"/>
      <c r="Q216" s="263"/>
      <c r="R216" s="263"/>
      <c r="S216" s="263"/>
      <c r="T216" s="263"/>
      <c r="U216" s="263"/>
      <c r="V216" s="263"/>
    </row>
    <row r="217" spans="1:22" x14ac:dyDescent="0.25">
      <c r="A217" s="263"/>
      <c r="B217" s="263"/>
      <c r="C217" s="263"/>
      <c r="D217" s="263"/>
      <c r="E217" s="263"/>
      <c r="F217" s="263"/>
      <c r="G217" s="263"/>
      <c r="H217" s="263"/>
      <c r="I217" s="263"/>
      <c r="J217" s="263"/>
      <c r="K217" s="263"/>
      <c r="L217" s="263"/>
      <c r="M217" s="263"/>
      <c r="N217" s="263"/>
      <c r="O217" s="263"/>
      <c r="P217" s="263"/>
      <c r="Q217" s="263"/>
      <c r="R217" s="263"/>
      <c r="S217" s="263"/>
      <c r="T217" s="263"/>
      <c r="U217" s="263"/>
      <c r="V217" s="263"/>
    </row>
    <row r="218" spans="1:22" x14ac:dyDescent="0.25">
      <c r="A218" s="263"/>
      <c r="B218" s="263"/>
      <c r="C218" s="263"/>
      <c r="D218" s="263"/>
      <c r="E218" s="263"/>
      <c r="F218" s="263"/>
      <c r="G218" s="263"/>
      <c r="H218" s="263"/>
      <c r="I218" s="263"/>
      <c r="J218" s="263"/>
      <c r="K218" s="263"/>
      <c r="L218" s="263"/>
      <c r="M218" s="263"/>
      <c r="N218" s="263"/>
      <c r="O218" s="263"/>
      <c r="P218" s="263"/>
      <c r="Q218" s="263"/>
      <c r="R218" s="263"/>
      <c r="S218" s="263"/>
      <c r="T218" s="263"/>
      <c r="U218" s="263"/>
      <c r="V218" s="263"/>
    </row>
    <row r="219" spans="1:22" x14ac:dyDescent="0.25">
      <c r="A219" s="263"/>
      <c r="B219" s="263"/>
      <c r="C219" s="263"/>
      <c r="D219" s="263"/>
      <c r="E219" s="263"/>
      <c r="F219" s="263"/>
      <c r="G219" s="263"/>
      <c r="H219" s="263"/>
      <c r="I219" s="263"/>
      <c r="J219" s="263"/>
      <c r="K219" s="263"/>
      <c r="L219" s="263"/>
      <c r="M219" s="263"/>
      <c r="N219" s="263"/>
      <c r="O219" s="263"/>
      <c r="P219" s="263"/>
      <c r="Q219" s="263"/>
      <c r="R219" s="263"/>
      <c r="S219" s="263"/>
      <c r="T219" s="263"/>
      <c r="U219" s="263"/>
      <c r="V219" s="263"/>
    </row>
    <row r="220" spans="1:22" x14ac:dyDescent="0.25">
      <c r="A220" s="263"/>
      <c r="B220" s="263"/>
      <c r="C220" s="263"/>
      <c r="D220" s="263"/>
      <c r="E220" s="263"/>
      <c r="F220" s="263"/>
      <c r="G220" s="263"/>
      <c r="H220" s="263"/>
      <c r="I220" s="263"/>
      <c r="J220" s="263"/>
      <c r="K220" s="263"/>
      <c r="L220" s="263"/>
      <c r="M220" s="263"/>
      <c r="N220" s="263"/>
      <c r="O220" s="263"/>
      <c r="P220" s="263"/>
      <c r="Q220" s="263"/>
      <c r="R220" s="263"/>
      <c r="S220" s="263"/>
      <c r="T220" s="263"/>
      <c r="U220" s="263"/>
      <c r="V220" s="263"/>
    </row>
    <row r="221" spans="1:22" x14ac:dyDescent="0.25">
      <c r="A221" s="263"/>
      <c r="B221" s="263"/>
      <c r="C221" s="263"/>
      <c r="D221" s="263"/>
      <c r="E221" s="263"/>
      <c r="F221" s="263"/>
      <c r="G221" s="263"/>
      <c r="H221" s="263"/>
      <c r="I221" s="263"/>
      <c r="J221" s="263"/>
      <c r="K221" s="263"/>
      <c r="L221" s="263"/>
      <c r="M221" s="263"/>
      <c r="N221" s="263"/>
      <c r="O221" s="263"/>
      <c r="P221" s="263"/>
      <c r="Q221" s="263"/>
      <c r="R221" s="263"/>
      <c r="S221" s="263"/>
      <c r="T221" s="263"/>
      <c r="U221" s="263"/>
      <c r="V221" s="263"/>
    </row>
    <row r="222" spans="1:22" x14ac:dyDescent="0.25">
      <c r="A222" s="263"/>
      <c r="B222" s="263"/>
      <c r="C222" s="263"/>
      <c r="D222" s="263"/>
      <c r="E222" s="263"/>
      <c r="F222" s="263"/>
      <c r="G222" s="263"/>
      <c r="H222" s="263"/>
      <c r="I222" s="263"/>
      <c r="J222" s="263"/>
      <c r="K222" s="263"/>
      <c r="L222" s="263"/>
      <c r="M222" s="263"/>
      <c r="N222" s="263"/>
      <c r="O222" s="263"/>
      <c r="P222" s="263"/>
      <c r="Q222" s="263"/>
      <c r="R222" s="263"/>
      <c r="S222" s="263"/>
      <c r="T222" s="263"/>
      <c r="U222" s="263"/>
      <c r="V222" s="263"/>
    </row>
    <row r="223" spans="1:22" x14ac:dyDescent="0.25">
      <c r="A223" s="263"/>
      <c r="B223" s="263"/>
      <c r="C223" s="263"/>
      <c r="D223" s="263"/>
      <c r="E223" s="263"/>
      <c r="F223" s="263"/>
      <c r="G223" s="263"/>
      <c r="H223" s="263"/>
      <c r="I223" s="263"/>
      <c r="J223" s="263"/>
      <c r="K223" s="263"/>
      <c r="L223" s="263"/>
      <c r="M223" s="263"/>
      <c r="N223" s="263"/>
      <c r="O223" s="263"/>
      <c r="P223" s="263"/>
      <c r="Q223" s="263"/>
      <c r="R223" s="263"/>
      <c r="S223" s="263"/>
      <c r="T223" s="263"/>
      <c r="U223" s="263"/>
      <c r="V223" s="263"/>
    </row>
    <row r="224" spans="1:22" x14ac:dyDescent="0.25">
      <c r="A224" s="263"/>
      <c r="B224" s="263"/>
      <c r="C224" s="263"/>
      <c r="D224" s="263"/>
      <c r="E224" s="263"/>
      <c r="F224" s="263"/>
      <c r="G224" s="263"/>
      <c r="H224" s="263"/>
      <c r="I224" s="263"/>
      <c r="J224" s="263"/>
      <c r="K224" s="263"/>
      <c r="L224" s="263"/>
      <c r="M224" s="263"/>
      <c r="N224" s="263"/>
      <c r="O224" s="263"/>
      <c r="P224" s="263"/>
      <c r="Q224" s="263"/>
      <c r="R224" s="263"/>
      <c r="S224" s="263"/>
      <c r="T224" s="263"/>
      <c r="U224" s="263"/>
      <c r="V224" s="263"/>
    </row>
    <row r="225" spans="1:22" x14ac:dyDescent="0.25">
      <c r="A225" s="263"/>
      <c r="B225" s="263"/>
      <c r="C225" s="263"/>
      <c r="D225" s="263"/>
      <c r="E225" s="263"/>
      <c r="F225" s="263"/>
      <c r="G225" s="263"/>
      <c r="H225" s="263"/>
      <c r="I225" s="263"/>
      <c r="J225" s="263"/>
      <c r="K225" s="263"/>
      <c r="L225" s="263"/>
      <c r="M225" s="263"/>
      <c r="N225" s="263"/>
      <c r="O225" s="263"/>
      <c r="P225" s="263"/>
      <c r="Q225" s="263"/>
      <c r="R225" s="263"/>
      <c r="S225" s="263"/>
      <c r="T225" s="263"/>
      <c r="U225" s="263"/>
      <c r="V225" s="263"/>
    </row>
    <row r="226" spans="1:22" x14ac:dyDescent="0.25">
      <c r="A226" s="263"/>
      <c r="B226" s="263"/>
      <c r="C226" s="263"/>
      <c r="D226" s="263"/>
      <c r="E226" s="263"/>
      <c r="F226" s="263"/>
      <c r="G226" s="263"/>
      <c r="H226" s="263"/>
      <c r="I226" s="263"/>
      <c r="J226" s="263"/>
      <c r="K226" s="263"/>
      <c r="L226" s="263"/>
      <c r="M226" s="263"/>
      <c r="N226" s="263"/>
      <c r="O226" s="263"/>
      <c r="P226" s="263"/>
      <c r="Q226" s="263"/>
      <c r="R226" s="263"/>
      <c r="S226" s="263"/>
      <c r="T226" s="263"/>
      <c r="U226" s="263"/>
      <c r="V226" s="263"/>
    </row>
    <row r="227" spans="1:22" x14ac:dyDescent="0.25">
      <c r="A227" s="263"/>
      <c r="B227" s="263"/>
      <c r="C227" s="263"/>
      <c r="D227" s="263"/>
      <c r="E227" s="263"/>
      <c r="F227" s="263"/>
      <c r="G227" s="263"/>
      <c r="H227" s="263"/>
      <c r="I227" s="263"/>
      <c r="J227" s="263"/>
      <c r="K227" s="263"/>
      <c r="L227" s="263"/>
      <c r="M227" s="263"/>
      <c r="N227" s="263"/>
      <c r="O227" s="263"/>
      <c r="P227" s="263"/>
      <c r="Q227" s="263"/>
      <c r="R227" s="263"/>
      <c r="S227" s="263"/>
      <c r="T227" s="263"/>
      <c r="U227" s="263"/>
      <c r="V227" s="263"/>
    </row>
    <row r="228" spans="1:22" x14ac:dyDescent="0.25">
      <c r="A228" s="263"/>
      <c r="B228" s="263"/>
      <c r="C228" s="263"/>
      <c r="D228" s="263"/>
      <c r="E228" s="263"/>
      <c r="F228" s="263"/>
      <c r="G228" s="263"/>
      <c r="H228" s="263"/>
      <c r="I228" s="263"/>
      <c r="J228" s="263"/>
      <c r="K228" s="263"/>
      <c r="L228" s="263"/>
      <c r="M228" s="263"/>
      <c r="N228" s="263"/>
      <c r="O228" s="263"/>
      <c r="P228" s="263"/>
      <c r="Q228" s="263"/>
      <c r="R228" s="263"/>
      <c r="S228" s="263"/>
      <c r="T228" s="263"/>
      <c r="U228" s="263"/>
      <c r="V228" s="263"/>
    </row>
    <row r="229" spans="1:22" x14ac:dyDescent="0.25">
      <c r="A229" s="263"/>
      <c r="B229" s="263"/>
      <c r="C229" s="263"/>
      <c r="D229" s="263"/>
      <c r="E229" s="263"/>
      <c r="F229" s="263"/>
      <c r="G229" s="263"/>
      <c r="H229" s="263"/>
      <c r="I229" s="263"/>
      <c r="J229" s="263"/>
      <c r="K229" s="263"/>
      <c r="L229" s="263"/>
      <c r="M229" s="263"/>
      <c r="N229" s="263"/>
      <c r="O229" s="263"/>
      <c r="P229" s="263"/>
      <c r="Q229" s="263"/>
      <c r="R229" s="263"/>
      <c r="S229" s="263"/>
      <c r="T229" s="263"/>
      <c r="U229" s="263"/>
      <c r="V229" s="263"/>
    </row>
    <row r="230" spans="1:22" x14ac:dyDescent="0.25">
      <c r="A230" s="263"/>
      <c r="B230" s="263"/>
      <c r="C230" s="263"/>
      <c r="D230" s="263"/>
      <c r="E230" s="263"/>
      <c r="F230" s="263"/>
      <c r="G230" s="263"/>
      <c r="H230" s="263"/>
      <c r="I230" s="263"/>
      <c r="J230" s="263"/>
      <c r="K230" s="263"/>
      <c r="L230" s="263"/>
      <c r="M230" s="263"/>
      <c r="N230" s="263"/>
      <c r="O230" s="263"/>
      <c r="P230" s="263"/>
      <c r="Q230" s="263"/>
      <c r="R230" s="263"/>
      <c r="S230" s="263"/>
      <c r="T230" s="263"/>
      <c r="U230" s="263"/>
      <c r="V230" s="263"/>
    </row>
    <row r="231" spans="1:22" x14ac:dyDescent="0.25">
      <c r="A231" s="263"/>
      <c r="B231" s="263"/>
      <c r="C231" s="263"/>
      <c r="D231" s="263"/>
      <c r="E231" s="263"/>
      <c r="F231" s="263"/>
      <c r="G231" s="263"/>
      <c r="H231" s="263"/>
      <c r="I231" s="263"/>
      <c r="J231" s="263"/>
      <c r="K231" s="263"/>
      <c r="L231" s="263"/>
      <c r="M231" s="263"/>
      <c r="N231" s="263"/>
      <c r="O231" s="263"/>
      <c r="P231" s="263"/>
      <c r="Q231" s="263"/>
      <c r="R231" s="263"/>
      <c r="S231" s="263"/>
      <c r="T231" s="263"/>
      <c r="U231" s="263"/>
      <c r="V231" s="263"/>
    </row>
    <row r="232" spans="1:22" x14ac:dyDescent="0.25">
      <c r="A232" s="263"/>
      <c r="B232" s="263"/>
      <c r="C232" s="263"/>
      <c r="D232" s="263"/>
      <c r="E232" s="263"/>
      <c r="F232" s="263"/>
      <c r="G232" s="263"/>
      <c r="H232" s="263"/>
      <c r="I232" s="263"/>
      <c r="J232" s="263"/>
      <c r="K232" s="263"/>
      <c r="L232" s="263"/>
      <c r="M232" s="263"/>
      <c r="N232" s="263"/>
      <c r="O232" s="263"/>
      <c r="P232" s="263"/>
      <c r="Q232" s="263"/>
      <c r="R232" s="263"/>
      <c r="S232" s="263"/>
      <c r="T232" s="263"/>
      <c r="U232" s="263"/>
      <c r="V232" s="263"/>
    </row>
    <row r="233" spans="1:22" x14ac:dyDescent="0.25">
      <c r="A233" s="263"/>
      <c r="B233" s="263"/>
      <c r="C233" s="263"/>
      <c r="D233" s="263"/>
      <c r="E233" s="263"/>
      <c r="F233" s="263"/>
      <c r="G233" s="263"/>
      <c r="H233" s="263"/>
      <c r="I233" s="263"/>
      <c r="J233" s="263"/>
      <c r="K233" s="263"/>
      <c r="L233" s="263"/>
      <c r="M233" s="263"/>
      <c r="N233" s="263"/>
      <c r="O233" s="263"/>
      <c r="P233" s="263"/>
      <c r="Q233" s="263"/>
      <c r="R233" s="263"/>
      <c r="S233" s="263"/>
      <c r="T233" s="263"/>
      <c r="U233" s="263"/>
      <c r="V233" s="263"/>
    </row>
    <row r="234" spans="1:22" x14ac:dyDescent="0.25">
      <c r="A234" s="263"/>
      <c r="B234" s="263"/>
      <c r="C234" s="263"/>
      <c r="D234" s="263"/>
      <c r="E234" s="263"/>
      <c r="F234" s="263"/>
      <c r="G234" s="263"/>
      <c r="H234" s="263"/>
      <c r="I234" s="263"/>
      <c r="J234" s="263"/>
      <c r="K234" s="263"/>
      <c r="L234" s="263"/>
      <c r="M234" s="263"/>
      <c r="N234" s="263"/>
      <c r="O234" s="263"/>
      <c r="P234" s="263"/>
      <c r="Q234" s="263"/>
      <c r="R234" s="263"/>
      <c r="S234" s="263"/>
      <c r="T234" s="263"/>
      <c r="U234" s="263"/>
      <c r="V234" s="263"/>
    </row>
    <row r="235" spans="1:22" x14ac:dyDescent="0.25">
      <c r="A235" s="263"/>
      <c r="B235" s="263"/>
      <c r="C235" s="263"/>
      <c r="D235" s="263"/>
      <c r="E235" s="263"/>
      <c r="F235" s="263"/>
      <c r="G235" s="263"/>
      <c r="H235" s="263"/>
      <c r="I235" s="263"/>
      <c r="J235" s="263"/>
      <c r="K235" s="263"/>
      <c r="L235" s="263"/>
      <c r="M235" s="263"/>
      <c r="N235" s="263"/>
      <c r="O235" s="263"/>
      <c r="P235" s="263"/>
      <c r="Q235" s="263"/>
      <c r="R235" s="263"/>
      <c r="S235" s="263"/>
      <c r="T235" s="263"/>
      <c r="U235" s="263"/>
      <c r="V235" s="263"/>
    </row>
    <row r="236" spans="1:22" x14ac:dyDescent="0.25">
      <c r="A236" s="263"/>
      <c r="B236" s="263"/>
      <c r="C236" s="263"/>
      <c r="D236" s="263"/>
      <c r="E236" s="263"/>
      <c r="F236" s="263"/>
      <c r="G236" s="263"/>
      <c r="H236" s="263"/>
      <c r="I236" s="263"/>
      <c r="J236" s="263"/>
      <c r="K236" s="263"/>
      <c r="L236" s="263"/>
      <c r="M236" s="263"/>
      <c r="N236" s="263"/>
      <c r="O236" s="263"/>
      <c r="P236" s="263"/>
      <c r="Q236" s="263"/>
      <c r="R236" s="263"/>
      <c r="S236" s="263"/>
      <c r="T236" s="263"/>
      <c r="U236" s="263"/>
      <c r="V236" s="263"/>
    </row>
    <row r="237" spans="1:22" x14ac:dyDescent="0.25">
      <c r="A237" s="263"/>
      <c r="B237" s="263"/>
      <c r="C237" s="263"/>
      <c r="D237" s="263"/>
      <c r="E237" s="263"/>
      <c r="F237" s="263"/>
      <c r="G237" s="263"/>
      <c r="H237" s="263"/>
      <c r="I237" s="263"/>
      <c r="J237" s="263"/>
      <c r="K237" s="263"/>
      <c r="L237" s="263"/>
      <c r="M237" s="263"/>
      <c r="N237" s="263"/>
      <c r="O237" s="263"/>
      <c r="P237" s="263"/>
      <c r="Q237" s="263"/>
      <c r="R237" s="263"/>
      <c r="S237" s="263"/>
      <c r="T237" s="263"/>
      <c r="U237" s="263"/>
      <c r="V237" s="263"/>
    </row>
    <row r="238" spans="1:22" x14ac:dyDescent="0.25">
      <c r="A238" s="263"/>
      <c r="B238" s="263"/>
      <c r="C238" s="263"/>
      <c r="D238" s="263"/>
      <c r="E238" s="263"/>
      <c r="F238" s="263"/>
      <c r="G238" s="263"/>
      <c r="H238" s="263"/>
      <c r="I238" s="263"/>
      <c r="J238" s="263"/>
      <c r="K238" s="263"/>
      <c r="L238" s="263"/>
      <c r="M238" s="263"/>
      <c r="N238" s="263"/>
      <c r="O238" s="263"/>
      <c r="P238" s="263"/>
      <c r="Q238" s="263"/>
      <c r="R238" s="263"/>
      <c r="S238" s="263"/>
      <c r="T238" s="263"/>
      <c r="U238" s="263"/>
      <c r="V238" s="263"/>
    </row>
    <row r="239" spans="1:22" x14ac:dyDescent="0.25">
      <c r="A239" s="263"/>
      <c r="B239" s="263"/>
      <c r="C239" s="263"/>
      <c r="D239" s="263"/>
      <c r="E239" s="263"/>
      <c r="F239" s="263"/>
      <c r="G239" s="263"/>
      <c r="H239" s="263"/>
      <c r="I239" s="263"/>
      <c r="J239" s="263"/>
      <c r="K239" s="263"/>
      <c r="L239" s="263"/>
      <c r="M239" s="263"/>
      <c r="N239" s="263"/>
      <c r="O239" s="263"/>
      <c r="P239" s="263"/>
      <c r="Q239" s="263"/>
      <c r="R239" s="263"/>
      <c r="S239" s="263"/>
      <c r="T239" s="263"/>
      <c r="U239" s="263"/>
      <c r="V239" s="263"/>
    </row>
    <row r="240" spans="1:22" x14ac:dyDescent="0.25">
      <c r="A240" s="263"/>
      <c r="B240" s="263"/>
      <c r="C240" s="263"/>
      <c r="D240" s="263"/>
      <c r="E240" s="263"/>
      <c r="F240" s="263"/>
      <c r="G240" s="263"/>
      <c r="H240" s="263"/>
      <c r="I240" s="263"/>
      <c r="J240" s="263"/>
      <c r="K240" s="263"/>
      <c r="L240" s="263"/>
      <c r="M240" s="263"/>
      <c r="N240" s="263"/>
      <c r="O240" s="263"/>
      <c r="P240" s="263"/>
      <c r="Q240" s="263"/>
      <c r="R240" s="263"/>
      <c r="S240" s="263"/>
      <c r="T240" s="263"/>
      <c r="U240" s="263"/>
      <c r="V240" s="263"/>
    </row>
    <row r="241" spans="1:22" x14ac:dyDescent="0.25">
      <c r="A241" s="263"/>
      <c r="B241" s="263"/>
      <c r="C241" s="263"/>
      <c r="D241" s="263"/>
      <c r="E241" s="263"/>
      <c r="F241" s="263"/>
      <c r="G241" s="263"/>
      <c r="H241" s="263"/>
      <c r="I241" s="263"/>
      <c r="J241" s="263"/>
      <c r="K241" s="263"/>
      <c r="L241" s="263"/>
      <c r="M241" s="263"/>
      <c r="N241" s="263"/>
      <c r="O241" s="263"/>
      <c r="P241" s="263"/>
      <c r="Q241" s="263"/>
      <c r="R241" s="263"/>
      <c r="S241" s="263"/>
      <c r="T241" s="263"/>
      <c r="U241" s="263"/>
      <c r="V241" s="263"/>
    </row>
    <row r="242" spans="1:22" x14ac:dyDescent="0.25">
      <c r="A242" s="263"/>
      <c r="B242" s="263"/>
      <c r="C242" s="263"/>
      <c r="D242" s="263"/>
      <c r="E242" s="263"/>
      <c r="F242" s="263"/>
      <c r="G242" s="263"/>
      <c r="H242" s="263"/>
      <c r="I242" s="263"/>
      <c r="J242" s="263"/>
      <c r="K242" s="263"/>
      <c r="L242" s="263"/>
      <c r="M242" s="263"/>
      <c r="N242" s="263"/>
      <c r="O242" s="263"/>
      <c r="P242" s="263"/>
      <c r="Q242" s="263"/>
      <c r="R242" s="263"/>
      <c r="S242" s="263"/>
      <c r="T242" s="263"/>
      <c r="U242" s="263"/>
      <c r="V242" s="263"/>
    </row>
    <row r="243" spans="1:22" x14ac:dyDescent="0.25">
      <c r="A243" s="263"/>
      <c r="B243" s="263"/>
      <c r="C243" s="263"/>
      <c r="D243" s="263"/>
      <c r="E243" s="263"/>
      <c r="F243" s="263"/>
      <c r="G243" s="263"/>
      <c r="H243" s="263"/>
      <c r="I243" s="263"/>
      <c r="J243" s="263"/>
      <c r="K243" s="263"/>
      <c r="L243" s="263"/>
      <c r="M243" s="263"/>
      <c r="N243" s="263"/>
      <c r="O243" s="263"/>
      <c r="P243" s="263"/>
      <c r="Q243" s="263"/>
      <c r="R243" s="263"/>
      <c r="S243" s="263"/>
      <c r="T243" s="263"/>
      <c r="U243" s="263"/>
      <c r="V243" s="263"/>
    </row>
    <row r="244" spans="1:22" x14ac:dyDescent="0.25">
      <c r="A244" s="263"/>
      <c r="B244" s="263"/>
      <c r="C244" s="263"/>
      <c r="D244" s="263"/>
      <c r="E244" s="263"/>
      <c r="F244" s="263"/>
      <c r="G244" s="263"/>
      <c r="H244" s="263"/>
      <c r="I244" s="263"/>
      <c r="J244" s="263"/>
      <c r="K244" s="263"/>
      <c r="L244" s="263"/>
      <c r="M244" s="263"/>
      <c r="N244" s="263"/>
      <c r="O244" s="263"/>
      <c r="P244" s="263"/>
      <c r="Q244" s="263"/>
      <c r="R244" s="263"/>
      <c r="S244" s="263"/>
      <c r="T244" s="263"/>
      <c r="U244" s="263"/>
      <c r="V244" s="263"/>
    </row>
    <row r="245" spans="1:22" x14ac:dyDescent="0.25">
      <c r="A245" s="263"/>
      <c r="B245" s="263"/>
      <c r="C245" s="263"/>
      <c r="D245" s="263"/>
      <c r="E245" s="263"/>
      <c r="F245" s="263"/>
      <c r="G245" s="263"/>
      <c r="H245" s="263"/>
      <c r="I245" s="263"/>
      <c r="J245" s="263"/>
      <c r="K245" s="263"/>
      <c r="L245" s="263"/>
      <c r="M245" s="263"/>
      <c r="N245" s="263"/>
      <c r="O245" s="263"/>
      <c r="P245" s="263"/>
      <c r="Q245" s="263"/>
      <c r="R245" s="263"/>
      <c r="S245" s="263"/>
      <c r="T245" s="263"/>
      <c r="U245" s="263"/>
      <c r="V245" s="263"/>
    </row>
    <row r="246" spans="1:22" x14ac:dyDescent="0.25">
      <c r="A246" s="263"/>
      <c r="B246" s="263"/>
      <c r="C246" s="263"/>
      <c r="D246" s="263"/>
      <c r="E246" s="263"/>
      <c r="F246" s="263"/>
      <c r="G246" s="263"/>
      <c r="H246" s="263"/>
      <c r="I246" s="263"/>
      <c r="J246" s="263"/>
      <c r="K246" s="263"/>
      <c r="L246" s="263"/>
      <c r="M246" s="263"/>
      <c r="N246" s="263"/>
      <c r="O246" s="263"/>
      <c r="P246" s="263"/>
      <c r="Q246" s="263"/>
      <c r="R246" s="263"/>
      <c r="S246" s="263"/>
      <c r="T246" s="263"/>
      <c r="U246" s="263"/>
      <c r="V246" s="263"/>
    </row>
    <row r="247" spans="1:22" x14ac:dyDescent="0.25">
      <c r="A247" s="263"/>
      <c r="B247" s="263"/>
      <c r="C247" s="263"/>
      <c r="D247" s="263"/>
      <c r="E247" s="263"/>
      <c r="F247" s="263"/>
      <c r="G247" s="263"/>
      <c r="H247" s="263"/>
      <c r="I247" s="263"/>
      <c r="J247" s="263"/>
      <c r="K247" s="263"/>
      <c r="L247" s="263"/>
      <c r="M247" s="263"/>
      <c r="N247" s="263"/>
      <c r="O247" s="263"/>
      <c r="P247" s="263"/>
      <c r="Q247" s="263"/>
      <c r="R247" s="263"/>
      <c r="S247" s="263"/>
      <c r="T247" s="263"/>
      <c r="U247" s="263"/>
      <c r="V247" s="263"/>
    </row>
    <row r="248" spans="1:22" x14ac:dyDescent="0.25">
      <c r="A248" s="263"/>
      <c r="B248" s="263"/>
      <c r="C248" s="263"/>
      <c r="D248" s="263"/>
      <c r="E248" s="263"/>
      <c r="F248" s="263"/>
      <c r="G248" s="263"/>
      <c r="H248" s="263"/>
      <c r="I248" s="263"/>
      <c r="J248" s="263"/>
      <c r="K248" s="263"/>
      <c r="L248" s="263"/>
      <c r="M248" s="263"/>
      <c r="N248" s="263"/>
      <c r="O248" s="263"/>
      <c r="P248" s="263"/>
      <c r="Q248" s="263"/>
      <c r="R248" s="263"/>
      <c r="S248" s="263"/>
      <c r="T248" s="263"/>
      <c r="U248" s="263"/>
      <c r="V248" s="263"/>
    </row>
    <row r="249" spans="1:22" x14ac:dyDescent="0.25">
      <c r="A249" s="263"/>
      <c r="B249" s="263"/>
      <c r="C249" s="263"/>
      <c r="D249" s="263"/>
      <c r="E249" s="263"/>
      <c r="F249" s="263"/>
      <c r="G249" s="263"/>
      <c r="H249" s="263"/>
      <c r="I249" s="263"/>
      <c r="J249" s="263"/>
      <c r="K249" s="263"/>
      <c r="L249" s="263"/>
      <c r="M249" s="263"/>
      <c r="N249" s="263"/>
      <c r="O249" s="263"/>
      <c r="P249" s="263"/>
      <c r="Q249" s="263"/>
      <c r="R249" s="263"/>
      <c r="S249" s="263"/>
      <c r="T249" s="263"/>
      <c r="U249" s="263"/>
      <c r="V249" s="263"/>
    </row>
    <row r="250" spans="1:22" x14ac:dyDescent="0.25">
      <c r="A250" s="263"/>
      <c r="B250" s="263"/>
      <c r="C250" s="263"/>
      <c r="D250" s="263"/>
      <c r="E250" s="263"/>
      <c r="F250" s="263"/>
      <c r="G250" s="263"/>
      <c r="H250" s="263"/>
      <c r="I250" s="263"/>
      <c r="J250" s="263"/>
      <c r="K250" s="263"/>
      <c r="L250" s="263"/>
      <c r="M250" s="263"/>
      <c r="N250" s="263"/>
      <c r="O250" s="263"/>
      <c r="P250" s="263"/>
      <c r="Q250" s="263"/>
      <c r="R250" s="263"/>
      <c r="S250" s="263"/>
      <c r="T250" s="263"/>
      <c r="U250" s="263"/>
      <c r="V250" s="263"/>
    </row>
    <row r="251" spans="1:22" x14ac:dyDescent="0.25">
      <c r="A251" s="263"/>
      <c r="B251" s="263"/>
      <c r="C251" s="263"/>
      <c r="D251" s="263"/>
      <c r="E251" s="263"/>
      <c r="F251" s="263"/>
      <c r="G251" s="263"/>
      <c r="H251" s="263"/>
      <c r="I251" s="263"/>
      <c r="J251" s="263"/>
      <c r="K251" s="263"/>
      <c r="L251" s="263"/>
      <c r="M251" s="263"/>
      <c r="N251" s="263"/>
      <c r="O251" s="263"/>
      <c r="P251" s="263"/>
      <c r="Q251" s="263"/>
      <c r="R251" s="263"/>
      <c r="S251" s="263"/>
      <c r="T251" s="263"/>
      <c r="U251" s="263"/>
      <c r="V251" s="263"/>
    </row>
    <row r="252" spans="1:22" x14ac:dyDescent="0.25">
      <c r="A252" s="263"/>
      <c r="B252" s="263"/>
      <c r="C252" s="263"/>
      <c r="D252" s="263"/>
      <c r="E252" s="263"/>
      <c r="F252" s="263"/>
      <c r="G252" s="263"/>
      <c r="H252" s="263"/>
      <c r="I252" s="263"/>
      <c r="J252" s="263"/>
      <c r="K252" s="263"/>
      <c r="L252" s="263"/>
      <c r="M252" s="263"/>
      <c r="N252" s="263"/>
      <c r="O252" s="263"/>
      <c r="P252" s="263"/>
      <c r="Q252" s="263"/>
      <c r="R252" s="263"/>
      <c r="S252" s="263"/>
      <c r="T252" s="263"/>
      <c r="U252" s="263"/>
      <c r="V252" s="263"/>
    </row>
    <row r="253" spans="1:22" x14ac:dyDescent="0.25">
      <c r="A253" s="263"/>
      <c r="B253" s="263"/>
      <c r="C253" s="263"/>
      <c r="D253" s="263"/>
      <c r="E253" s="263"/>
      <c r="F253" s="263"/>
      <c r="G253" s="263"/>
      <c r="H253" s="263"/>
      <c r="I253" s="263"/>
      <c r="J253" s="263"/>
      <c r="K253" s="263"/>
      <c r="L253" s="263"/>
      <c r="M253" s="263"/>
      <c r="N253" s="263"/>
      <c r="O253" s="263"/>
      <c r="P253" s="263"/>
      <c r="Q253" s="263"/>
      <c r="R253" s="263"/>
      <c r="S253" s="263"/>
      <c r="T253" s="263"/>
      <c r="U253" s="263"/>
      <c r="V253" s="263"/>
    </row>
    <row r="254" spans="1:22" x14ac:dyDescent="0.25">
      <c r="A254" s="263"/>
      <c r="B254" s="263"/>
      <c r="C254" s="263"/>
      <c r="D254" s="263"/>
      <c r="E254" s="263"/>
      <c r="F254" s="263"/>
      <c r="G254" s="263"/>
      <c r="H254" s="263"/>
      <c r="I254" s="263"/>
      <c r="J254" s="263"/>
      <c r="K254" s="263"/>
      <c r="L254" s="263"/>
      <c r="M254" s="263"/>
      <c r="N254" s="263"/>
      <c r="O254" s="263"/>
      <c r="P254" s="263"/>
      <c r="Q254" s="263"/>
      <c r="R254" s="263"/>
      <c r="S254" s="263"/>
      <c r="T254" s="263"/>
      <c r="U254" s="263"/>
      <c r="V254" s="263"/>
    </row>
    <row r="255" spans="1:22" x14ac:dyDescent="0.25">
      <c r="A255" s="263"/>
      <c r="B255" s="263"/>
      <c r="C255" s="263"/>
      <c r="D255" s="263"/>
      <c r="E255" s="263"/>
      <c r="F255" s="263"/>
      <c r="G255" s="263"/>
      <c r="H255" s="263"/>
      <c r="I255" s="263"/>
      <c r="J255" s="263"/>
      <c r="K255" s="263"/>
      <c r="L255" s="263"/>
      <c r="M255" s="263"/>
      <c r="N255" s="263"/>
      <c r="O255" s="263"/>
      <c r="P255" s="263"/>
      <c r="Q255" s="263"/>
      <c r="R255" s="263"/>
      <c r="S255" s="263"/>
      <c r="T255" s="263"/>
      <c r="U255" s="263"/>
      <c r="V255" s="263"/>
    </row>
    <row r="256" spans="1:22" x14ac:dyDescent="0.25">
      <c r="A256" s="263"/>
      <c r="B256" s="263"/>
      <c r="C256" s="263"/>
      <c r="D256" s="263"/>
      <c r="E256" s="263"/>
      <c r="F256" s="263"/>
      <c r="G256" s="263"/>
      <c r="H256" s="263"/>
      <c r="I256" s="263"/>
      <c r="J256" s="263"/>
      <c r="K256" s="263"/>
      <c r="L256" s="263"/>
      <c r="M256" s="263"/>
      <c r="N256" s="263"/>
      <c r="O256" s="263"/>
      <c r="P256" s="263"/>
      <c r="Q256" s="263"/>
      <c r="R256" s="263"/>
      <c r="S256" s="263"/>
      <c r="T256" s="263"/>
      <c r="U256" s="263"/>
      <c r="V256" s="263"/>
    </row>
    <row r="257" spans="1:22" x14ac:dyDescent="0.25">
      <c r="A257" s="263"/>
      <c r="B257" s="263"/>
      <c r="C257" s="263"/>
      <c r="D257" s="263"/>
      <c r="E257" s="263"/>
      <c r="F257" s="263"/>
      <c r="G257" s="263"/>
      <c r="H257" s="263"/>
      <c r="I257" s="263"/>
      <c r="J257" s="263"/>
      <c r="K257" s="263"/>
      <c r="L257" s="263"/>
      <c r="M257" s="263"/>
      <c r="N257" s="263"/>
      <c r="O257" s="263"/>
      <c r="P257" s="263"/>
      <c r="Q257" s="263"/>
      <c r="R257" s="263"/>
      <c r="S257" s="263"/>
      <c r="T257" s="263"/>
      <c r="U257" s="263"/>
      <c r="V257" s="263"/>
    </row>
    <row r="258" spans="1:22" x14ac:dyDescent="0.25">
      <c r="A258" s="263"/>
      <c r="B258" s="263"/>
      <c r="C258" s="263"/>
      <c r="D258" s="263"/>
      <c r="E258" s="263"/>
      <c r="F258" s="263"/>
      <c r="G258" s="263"/>
      <c r="H258" s="263"/>
      <c r="I258" s="263"/>
      <c r="J258" s="263"/>
      <c r="K258" s="263"/>
      <c r="L258" s="263"/>
      <c r="M258" s="263"/>
      <c r="N258" s="263"/>
      <c r="O258" s="263"/>
      <c r="P258" s="263"/>
      <c r="Q258" s="263"/>
      <c r="R258" s="263"/>
      <c r="S258" s="263"/>
      <c r="T258" s="263"/>
      <c r="U258" s="263"/>
      <c r="V258" s="263"/>
    </row>
    <row r="259" spans="1:22" x14ac:dyDescent="0.25">
      <c r="A259" s="263"/>
      <c r="B259" s="263"/>
      <c r="C259" s="263"/>
      <c r="D259" s="263"/>
      <c r="E259" s="263"/>
      <c r="F259" s="263"/>
      <c r="G259" s="263"/>
      <c r="H259" s="263"/>
      <c r="I259" s="263"/>
      <c r="J259" s="263"/>
      <c r="K259" s="263"/>
      <c r="L259" s="263"/>
      <c r="M259" s="263"/>
      <c r="N259" s="263"/>
      <c r="O259" s="263"/>
      <c r="P259" s="263"/>
      <c r="Q259" s="263"/>
      <c r="R259" s="263"/>
      <c r="S259" s="263"/>
      <c r="T259" s="263"/>
      <c r="U259" s="263"/>
      <c r="V259" s="263"/>
    </row>
    <row r="260" spans="1:22" x14ac:dyDescent="0.25">
      <c r="A260" s="263"/>
      <c r="B260" s="263"/>
      <c r="C260" s="263"/>
      <c r="D260" s="263"/>
      <c r="E260" s="263"/>
      <c r="F260" s="263"/>
      <c r="G260" s="263"/>
      <c r="H260" s="263"/>
      <c r="I260" s="263"/>
      <c r="J260" s="263"/>
      <c r="K260" s="263"/>
      <c r="L260" s="263"/>
      <c r="M260" s="263"/>
      <c r="N260" s="263"/>
      <c r="O260" s="263"/>
      <c r="P260" s="263"/>
      <c r="Q260" s="263"/>
      <c r="R260" s="263"/>
      <c r="S260" s="263"/>
      <c r="T260" s="263"/>
      <c r="U260" s="263"/>
      <c r="V260" s="263"/>
    </row>
    <row r="261" spans="1:22" x14ac:dyDescent="0.25">
      <c r="A261" s="263"/>
      <c r="B261" s="263"/>
      <c r="C261" s="263"/>
      <c r="D261" s="263"/>
      <c r="E261" s="263"/>
      <c r="F261" s="263"/>
      <c r="G261" s="263"/>
      <c r="H261" s="263"/>
      <c r="I261" s="263"/>
      <c r="J261" s="263"/>
      <c r="K261" s="263"/>
      <c r="L261" s="263"/>
      <c r="M261" s="263"/>
      <c r="N261" s="263"/>
      <c r="O261" s="263"/>
      <c r="P261" s="263"/>
      <c r="Q261" s="263"/>
      <c r="R261" s="263"/>
      <c r="S261" s="263"/>
      <c r="T261" s="263"/>
      <c r="U261" s="263"/>
      <c r="V261" s="263"/>
    </row>
    <row r="262" spans="1:22" x14ac:dyDescent="0.25">
      <c r="A262" s="263"/>
      <c r="B262" s="263"/>
      <c r="C262" s="263"/>
      <c r="D262" s="263"/>
      <c r="E262" s="263"/>
      <c r="F262" s="263"/>
      <c r="G262" s="263"/>
      <c r="H262" s="263"/>
      <c r="I262" s="263"/>
      <c r="J262" s="263"/>
      <c r="K262" s="263"/>
      <c r="L262" s="263"/>
      <c r="M262" s="263"/>
      <c r="N262" s="263"/>
      <c r="O262" s="263"/>
      <c r="P262" s="263"/>
      <c r="Q262" s="263"/>
      <c r="R262" s="263"/>
      <c r="S262" s="263"/>
      <c r="T262" s="263"/>
      <c r="U262" s="263"/>
      <c r="V262" s="263"/>
    </row>
    <row r="263" spans="1:22" x14ac:dyDescent="0.25">
      <c r="A263" s="263"/>
      <c r="B263" s="263"/>
      <c r="C263" s="263"/>
      <c r="D263" s="263"/>
      <c r="E263" s="263"/>
      <c r="F263" s="263"/>
      <c r="G263" s="263"/>
      <c r="H263" s="263"/>
      <c r="I263" s="263"/>
      <c r="J263" s="263"/>
      <c r="K263" s="263"/>
      <c r="L263" s="263"/>
      <c r="M263" s="263"/>
      <c r="N263" s="263"/>
      <c r="O263" s="263"/>
      <c r="P263" s="263"/>
      <c r="Q263" s="263"/>
      <c r="R263" s="263"/>
      <c r="S263" s="263"/>
      <c r="T263" s="263"/>
      <c r="U263" s="263"/>
      <c r="V263" s="263"/>
    </row>
    <row r="264" spans="1:22" x14ac:dyDescent="0.25">
      <c r="A264" s="263"/>
      <c r="B264" s="263"/>
      <c r="C264" s="263"/>
      <c r="D264" s="263"/>
      <c r="E264" s="263"/>
      <c r="F264" s="263"/>
      <c r="G264" s="263"/>
      <c r="H264" s="263"/>
      <c r="I264" s="263"/>
      <c r="J264" s="263"/>
      <c r="K264" s="263"/>
      <c r="L264" s="263"/>
      <c r="M264" s="263"/>
      <c r="N264" s="263"/>
      <c r="O264" s="263"/>
      <c r="P264" s="263"/>
      <c r="Q264" s="263"/>
      <c r="R264" s="263"/>
      <c r="S264" s="263"/>
      <c r="T264" s="263"/>
      <c r="U264" s="263"/>
      <c r="V264" s="263"/>
    </row>
    <row r="265" spans="1:22" x14ac:dyDescent="0.25">
      <c r="A265" s="263"/>
      <c r="B265" s="263"/>
      <c r="C265" s="263"/>
      <c r="D265" s="263"/>
      <c r="E265" s="263"/>
      <c r="F265" s="263"/>
      <c r="G265" s="263"/>
      <c r="H265" s="263"/>
      <c r="I265" s="263"/>
      <c r="J265" s="263"/>
      <c r="K265" s="263"/>
      <c r="L265" s="263"/>
      <c r="M265" s="263"/>
      <c r="N265" s="263"/>
      <c r="O265" s="263"/>
      <c r="P265" s="263"/>
      <c r="Q265" s="263"/>
      <c r="R265" s="263"/>
      <c r="S265" s="263"/>
      <c r="T265" s="263"/>
      <c r="U265" s="263"/>
      <c r="V265" s="263"/>
    </row>
    <row r="266" spans="1:22" x14ac:dyDescent="0.25">
      <c r="A266" s="263"/>
      <c r="B266" s="263"/>
      <c r="C266" s="263"/>
      <c r="D266" s="263"/>
      <c r="E266" s="263"/>
      <c r="F266" s="263"/>
      <c r="G266" s="263"/>
      <c r="H266" s="263"/>
      <c r="I266" s="263"/>
      <c r="J266" s="263"/>
      <c r="K266" s="263"/>
      <c r="L266" s="263"/>
      <c r="M266" s="263"/>
      <c r="N266" s="263"/>
      <c r="O266" s="263"/>
      <c r="P266" s="263"/>
      <c r="Q266" s="263"/>
      <c r="R266" s="263"/>
      <c r="S266" s="263"/>
      <c r="T266" s="263"/>
      <c r="U266" s="263"/>
      <c r="V266" s="263"/>
    </row>
    <row r="267" spans="1:22" x14ac:dyDescent="0.25">
      <c r="A267" s="263"/>
      <c r="B267" s="263"/>
      <c r="C267" s="263"/>
      <c r="D267" s="263"/>
      <c r="E267" s="263"/>
      <c r="F267" s="263"/>
      <c r="G267" s="263"/>
      <c r="H267" s="263"/>
      <c r="I267" s="263"/>
      <c r="J267" s="263"/>
      <c r="K267" s="263"/>
      <c r="L267" s="263"/>
      <c r="M267" s="263"/>
      <c r="N267" s="263"/>
      <c r="O267" s="263"/>
      <c r="P267" s="263"/>
      <c r="Q267" s="263"/>
      <c r="R267" s="263"/>
      <c r="S267" s="263"/>
      <c r="T267" s="263"/>
      <c r="U267" s="263"/>
      <c r="V267" s="263"/>
    </row>
    <row r="268" spans="1:22" x14ac:dyDescent="0.25">
      <c r="A268" s="263"/>
      <c r="B268" s="263"/>
      <c r="C268" s="263"/>
      <c r="D268" s="263"/>
      <c r="E268" s="263"/>
      <c r="F268" s="263"/>
      <c r="G268" s="263"/>
      <c r="H268" s="263"/>
      <c r="I268" s="263"/>
      <c r="J268" s="263"/>
      <c r="K268" s="263"/>
      <c r="L268" s="263"/>
      <c r="M268" s="263"/>
      <c r="N268" s="263"/>
      <c r="O268" s="263"/>
      <c r="P268" s="263"/>
      <c r="Q268" s="263"/>
      <c r="R268" s="263"/>
      <c r="S268" s="263"/>
      <c r="T268" s="263"/>
      <c r="U268" s="263"/>
      <c r="V268" s="263"/>
    </row>
    <row r="269" spans="1:22" x14ac:dyDescent="0.25">
      <c r="A269" s="263"/>
      <c r="B269" s="263"/>
      <c r="C269" s="263"/>
      <c r="D269" s="263"/>
      <c r="E269" s="263"/>
      <c r="F269" s="263"/>
      <c r="G269" s="263"/>
      <c r="H269" s="263"/>
      <c r="I269" s="263"/>
      <c r="J269" s="263"/>
      <c r="K269" s="263"/>
      <c r="L269" s="263"/>
      <c r="M269" s="263"/>
      <c r="N269" s="263"/>
      <c r="O269" s="263"/>
      <c r="P269" s="263"/>
      <c r="Q269" s="263"/>
      <c r="R269" s="263"/>
      <c r="S269" s="263"/>
      <c r="T269" s="263"/>
      <c r="U269" s="263"/>
      <c r="V269" s="263"/>
    </row>
    <row r="270" spans="1:22" x14ac:dyDescent="0.25">
      <c r="A270" s="263"/>
      <c r="B270" s="263"/>
      <c r="C270" s="263"/>
      <c r="D270" s="263"/>
      <c r="E270" s="263"/>
      <c r="F270" s="263"/>
      <c r="G270" s="263"/>
      <c r="H270" s="263"/>
      <c r="I270" s="263"/>
      <c r="J270" s="263"/>
      <c r="K270" s="263"/>
      <c r="L270" s="263"/>
      <c r="M270" s="263"/>
      <c r="N270" s="263"/>
      <c r="O270" s="263"/>
      <c r="P270" s="263"/>
      <c r="Q270" s="263"/>
      <c r="R270" s="263"/>
      <c r="S270" s="263"/>
      <c r="T270" s="263"/>
      <c r="U270" s="263"/>
      <c r="V270" s="263"/>
    </row>
    <row r="271" spans="1:22" x14ac:dyDescent="0.25">
      <c r="A271" s="263"/>
      <c r="B271" s="263"/>
      <c r="C271" s="263"/>
      <c r="D271" s="263"/>
      <c r="E271" s="263"/>
      <c r="F271" s="263"/>
      <c r="G271" s="263"/>
      <c r="H271" s="263"/>
      <c r="I271" s="263"/>
      <c r="J271" s="263"/>
      <c r="K271" s="263"/>
      <c r="L271" s="263"/>
      <c r="M271" s="263"/>
      <c r="N271" s="263"/>
      <c r="O271" s="263"/>
      <c r="P271" s="263"/>
      <c r="Q271" s="263"/>
      <c r="R271" s="263"/>
      <c r="S271" s="263"/>
      <c r="T271" s="263"/>
      <c r="U271" s="263"/>
      <c r="V271" s="263"/>
    </row>
    <row r="272" spans="1:22" x14ac:dyDescent="0.25">
      <c r="A272" s="263"/>
      <c r="B272" s="263"/>
      <c r="C272" s="263"/>
      <c r="D272" s="263"/>
      <c r="E272" s="263"/>
      <c r="F272" s="263"/>
      <c r="G272" s="263"/>
      <c r="H272" s="263"/>
      <c r="I272" s="263"/>
      <c r="J272" s="263"/>
      <c r="K272" s="263"/>
      <c r="L272" s="263"/>
      <c r="M272" s="263"/>
      <c r="N272" s="263"/>
      <c r="O272" s="263"/>
      <c r="P272" s="263"/>
      <c r="Q272" s="263"/>
      <c r="R272" s="263"/>
      <c r="S272" s="263"/>
      <c r="T272" s="263"/>
      <c r="U272" s="263"/>
      <c r="V272" s="263"/>
    </row>
    <row r="273" spans="1:22" x14ac:dyDescent="0.25">
      <c r="A273" s="263"/>
      <c r="B273" s="263"/>
      <c r="C273" s="263"/>
      <c r="D273" s="263"/>
      <c r="E273" s="263"/>
      <c r="F273" s="263"/>
      <c r="G273" s="263"/>
      <c r="H273" s="263"/>
      <c r="I273" s="263"/>
      <c r="J273" s="263"/>
      <c r="K273" s="263"/>
      <c r="L273" s="263"/>
      <c r="M273" s="263"/>
      <c r="N273" s="263"/>
      <c r="O273" s="263"/>
      <c r="P273" s="263"/>
      <c r="Q273" s="263"/>
      <c r="R273" s="263"/>
      <c r="S273" s="263"/>
      <c r="T273" s="263"/>
      <c r="U273" s="263"/>
      <c r="V273" s="263"/>
    </row>
    <row r="274" spans="1:22" x14ac:dyDescent="0.25">
      <c r="A274" s="263"/>
      <c r="B274" s="263"/>
      <c r="C274" s="263"/>
      <c r="D274" s="263"/>
      <c r="E274" s="263"/>
      <c r="F274" s="263"/>
      <c r="G274" s="263"/>
      <c r="H274" s="263"/>
      <c r="I274" s="263"/>
      <c r="J274" s="263"/>
      <c r="K274" s="263"/>
      <c r="L274" s="263"/>
      <c r="M274" s="263"/>
      <c r="N274" s="263"/>
      <c r="O274" s="263"/>
      <c r="P274" s="263"/>
      <c r="Q274" s="263"/>
      <c r="R274" s="263"/>
      <c r="S274" s="263"/>
      <c r="T274" s="263"/>
      <c r="U274" s="263"/>
      <c r="V274" s="263"/>
    </row>
    <row r="275" spans="1:22" x14ac:dyDescent="0.25">
      <c r="A275" s="263"/>
      <c r="B275" s="263"/>
      <c r="C275" s="263"/>
      <c r="D275" s="263"/>
      <c r="E275" s="263"/>
      <c r="F275" s="263"/>
      <c r="G275" s="263"/>
      <c r="H275" s="263"/>
      <c r="I275" s="263"/>
      <c r="J275" s="263"/>
      <c r="K275" s="263"/>
      <c r="L275" s="263"/>
      <c r="M275" s="263"/>
      <c r="N275" s="263"/>
      <c r="O275" s="263"/>
      <c r="P275" s="263"/>
      <c r="Q275" s="263"/>
      <c r="R275" s="263"/>
      <c r="S275" s="263"/>
      <c r="T275" s="263"/>
      <c r="U275" s="263"/>
      <c r="V275" s="263"/>
    </row>
    <row r="276" spans="1:22" x14ac:dyDescent="0.25">
      <c r="A276" s="263"/>
      <c r="B276" s="263"/>
      <c r="C276" s="263"/>
      <c r="D276" s="263"/>
      <c r="E276" s="263"/>
      <c r="F276" s="263"/>
      <c r="G276" s="263"/>
      <c r="H276" s="263"/>
      <c r="I276" s="263"/>
      <c r="J276" s="263"/>
      <c r="K276" s="263"/>
      <c r="L276" s="263"/>
      <c r="M276" s="263"/>
      <c r="N276" s="263"/>
      <c r="O276" s="263"/>
      <c r="P276" s="263"/>
      <c r="Q276" s="263"/>
      <c r="R276" s="263"/>
      <c r="S276" s="263"/>
      <c r="T276" s="263"/>
      <c r="U276" s="263"/>
      <c r="V276" s="263"/>
    </row>
    <row r="277" spans="1:22" x14ac:dyDescent="0.25">
      <c r="A277" s="263"/>
      <c r="B277" s="263"/>
      <c r="C277" s="263"/>
      <c r="D277" s="263"/>
      <c r="E277" s="263"/>
      <c r="F277" s="263"/>
      <c r="G277" s="263"/>
      <c r="H277" s="263"/>
      <c r="I277" s="263"/>
      <c r="J277" s="263"/>
      <c r="K277" s="263"/>
      <c r="L277" s="263"/>
      <c r="M277" s="263"/>
      <c r="N277" s="263"/>
      <c r="O277" s="263"/>
      <c r="P277" s="263"/>
      <c r="Q277" s="263"/>
      <c r="R277" s="263"/>
      <c r="S277" s="263"/>
      <c r="T277" s="263"/>
      <c r="U277" s="263"/>
      <c r="V277" s="263"/>
    </row>
    <row r="278" spans="1:22" x14ac:dyDescent="0.25">
      <c r="A278" s="263"/>
      <c r="B278" s="263"/>
      <c r="C278" s="263"/>
      <c r="D278" s="263"/>
      <c r="E278" s="263"/>
      <c r="F278" s="263"/>
      <c r="G278" s="263"/>
      <c r="H278" s="263"/>
      <c r="I278" s="263"/>
      <c r="J278" s="263"/>
      <c r="K278" s="263"/>
      <c r="L278" s="263"/>
      <c r="M278" s="263"/>
      <c r="N278" s="263"/>
      <c r="O278" s="263"/>
      <c r="P278" s="263"/>
      <c r="Q278" s="263"/>
      <c r="R278" s="263"/>
      <c r="S278" s="263"/>
      <c r="T278" s="263"/>
      <c r="U278" s="263"/>
      <c r="V278" s="263"/>
    </row>
    <row r="279" spans="1:22" x14ac:dyDescent="0.25">
      <c r="A279" s="263"/>
      <c r="B279" s="263"/>
      <c r="C279" s="263"/>
      <c r="D279" s="263"/>
      <c r="E279" s="263"/>
      <c r="F279" s="263"/>
      <c r="G279" s="263"/>
      <c r="H279" s="263"/>
      <c r="I279" s="263"/>
      <c r="J279" s="263"/>
      <c r="K279" s="263"/>
      <c r="L279" s="263"/>
      <c r="M279" s="263"/>
      <c r="N279" s="263"/>
      <c r="O279" s="263"/>
      <c r="P279" s="263"/>
      <c r="Q279" s="263"/>
      <c r="R279" s="263"/>
      <c r="S279" s="263"/>
      <c r="T279" s="263"/>
      <c r="U279" s="263"/>
      <c r="V279" s="263"/>
    </row>
    <row r="280" spans="1:22" x14ac:dyDescent="0.25">
      <c r="A280" s="263"/>
      <c r="B280" s="263"/>
      <c r="C280" s="263"/>
      <c r="D280" s="263"/>
      <c r="E280" s="263"/>
      <c r="F280" s="263"/>
      <c r="G280" s="263"/>
      <c r="H280" s="263"/>
      <c r="I280" s="263"/>
      <c r="J280" s="263"/>
      <c r="K280" s="263"/>
      <c r="L280" s="263"/>
      <c r="M280" s="263"/>
      <c r="N280" s="263"/>
      <c r="O280" s="263"/>
      <c r="P280" s="263"/>
      <c r="Q280" s="263"/>
      <c r="R280" s="263"/>
      <c r="S280" s="263"/>
      <c r="T280" s="263"/>
      <c r="U280" s="263"/>
      <c r="V280" s="263"/>
    </row>
    <row r="281" spans="1:22" x14ac:dyDescent="0.25">
      <c r="A281" s="263"/>
      <c r="B281" s="263"/>
      <c r="C281" s="263"/>
      <c r="D281" s="263"/>
      <c r="E281" s="263"/>
      <c r="F281" s="263"/>
      <c r="G281" s="263"/>
      <c r="H281" s="263"/>
      <c r="I281" s="263"/>
      <c r="J281" s="263"/>
      <c r="K281" s="263"/>
      <c r="L281" s="263"/>
      <c r="M281" s="263"/>
      <c r="N281" s="263"/>
      <c r="O281" s="263"/>
      <c r="P281" s="263"/>
      <c r="Q281" s="263"/>
      <c r="R281" s="263"/>
      <c r="S281" s="263"/>
      <c r="T281" s="263"/>
      <c r="U281" s="263"/>
      <c r="V281" s="263"/>
    </row>
    <row r="282" spans="1:22" x14ac:dyDescent="0.25">
      <c r="A282" s="263"/>
      <c r="B282" s="263"/>
      <c r="C282" s="263"/>
      <c r="D282" s="263"/>
      <c r="E282" s="263"/>
      <c r="F282" s="263"/>
      <c r="G282" s="263"/>
      <c r="H282" s="263"/>
      <c r="I282" s="263"/>
      <c r="J282" s="263"/>
      <c r="K282" s="263"/>
      <c r="L282" s="263"/>
      <c r="M282" s="263"/>
      <c r="N282" s="263"/>
      <c r="O282" s="263"/>
      <c r="P282" s="263"/>
      <c r="Q282" s="263"/>
      <c r="R282" s="263"/>
      <c r="S282" s="263"/>
      <c r="T282" s="263"/>
      <c r="U282" s="263"/>
      <c r="V282" s="263"/>
    </row>
    <row r="283" spans="1:22" x14ac:dyDescent="0.25">
      <c r="A283" s="263"/>
      <c r="B283" s="263"/>
      <c r="C283" s="263"/>
      <c r="D283" s="263"/>
      <c r="E283" s="263"/>
      <c r="F283" s="263"/>
      <c r="G283" s="263"/>
      <c r="H283" s="263"/>
      <c r="I283" s="263"/>
      <c r="J283" s="263"/>
      <c r="K283" s="263"/>
      <c r="L283" s="263"/>
      <c r="M283" s="263"/>
      <c r="N283" s="263"/>
      <c r="O283" s="263"/>
      <c r="P283" s="263"/>
      <c r="Q283" s="263"/>
      <c r="R283" s="263"/>
      <c r="S283" s="263"/>
      <c r="T283" s="263"/>
      <c r="U283" s="263"/>
      <c r="V283" s="263"/>
    </row>
    <row r="284" spans="1:22" x14ac:dyDescent="0.25">
      <c r="A284" s="263"/>
      <c r="B284" s="263"/>
      <c r="C284" s="263"/>
      <c r="D284" s="263"/>
      <c r="E284" s="263"/>
      <c r="F284" s="263"/>
      <c r="G284" s="263"/>
      <c r="H284" s="263"/>
      <c r="I284" s="263"/>
      <c r="J284" s="263"/>
      <c r="K284" s="263"/>
      <c r="L284" s="263"/>
      <c r="M284" s="263"/>
      <c r="N284" s="263"/>
      <c r="O284" s="263"/>
      <c r="P284" s="263"/>
      <c r="Q284" s="263"/>
      <c r="R284" s="263"/>
      <c r="S284" s="263"/>
      <c r="T284" s="263"/>
      <c r="U284" s="263"/>
      <c r="V284" s="263"/>
    </row>
    <row r="285" spans="1:22" x14ac:dyDescent="0.25">
      <c r="A285" s="263"/>
      <c r="B285" s="263"/>
      <c r="C285" s="263"/>
      <c r="D285" s="263"/>
      <c r="E285" s="263"/>
      <c r="F285" s="263"/>
      <c r="G285" s="263"/>
      <c r="H285" s="263"/>
      <c r="I285" s="263"/>
      <c r="J285" s="263"/>
      <c r="K285" s="263"/>
      <c r="L285" s="263"/>
      <c r="M285" s="263"/>
      <c r="N285" s="263"/>
      <c r="O285" s="263"/>
      <c r="P285" s="263"/>
      <c r="Q285" s="263"/>
      <c r="R285" s="263"/>
      <c r="S285" s="263"/>
      <c r="T285" s="263"/>
      <c r="U285" s="263"/>
      <c r="V285" s="263"/>
    </row>
    <row r="286" spans="1:22" x14ac:dyDescent="0.25">
      <c r="A286" s="263"/>
      <c r="B286" s="263"/>
      <c r="C286" s="263"/>
      <c r="D286" s="263"/>
      <c r="E286" s="263"/>
      <c r="F286" s="263"/>
      <c r="G286" s="263"/>
      <c r="H286" s="263"/>
      <c r="I286" s="263"/>
      <c r="J286" s="263"/>
      <c r="K286" s="263"/>
      <c r="L286" s="263"/>
      <c r="M286" s="263"/>
      <c r="N286" s="263"/>
      <c r="O286" s="263"/>
      <c r="P286" s="263"/>
      <c r="Q286" s="263"/>
      <c r="R286" s="263"/>
      <c r="S286" s="263"/>
      <c r="T286" s="263"/>
      <c r="U286" s="263"/>
      <c r="V286" s="263"/>
    </row>
    <row r="287" spans="1:22" x14ac:dyDescent="0.25">
      <c r="A287" s="263"/>
      <c r="B287" s="263"/>
      <c r="C287" s="263"/>
      <c r="D287" s="263"/>
      <c r="E287" s="263"/>
      <c r="F287" s="263"/>
      <c r="G287" s="263"/>
      <c r="H287" s="263"/>
      <c r="I287" s="263"/>
      <c r="J287" s="263"/>
      <c r="K287" s="263"/>
      <c r="L287" s="263"/>
      <c r="M287" s="263"/>
      <c r="N287" s="263"/>
      <c r="O287" s="263"/>
      <c r="P287" s="263"/>
      <c r="Q287" s="263"/>
      <c r="R287" s="263"/>
      <c r="S287" s="263"/>
      <c r="T287" s="263"/>
      <c r="U287" s="263"/>
      <c r="V287" s="263"/>
    </row>
    <row r="288" spans="1:22" x14ac:dyDescent="0.25">
      <c r="A288" s="263"/>
      <c r="B288" s="263"/>
      <c r="C288" s="263"/>
      <c r="D288" s="263"/>
      <c r="E288" s="263"/>
      <c r="F288" s="263"/>
      <c r="G288" s="263"/>
      <c r="H288" s="263"/>
      <c r="I288" s="263"/>
      <c r="J288" s="263"/>
      <c r="K288" s="263"/>
      <c r="L288" s="263"/>
      <c r="M288" s="263"/>
      <c r="N288" s="263"/>
      <c r="O288" s="263"/>
      <c r="P288" s="263"/>
      <c r="Q288" s="263"/>
      <c r="R288" s="263"/>
      <c r="S288" s="263"/>
      <c r="T288" s="263"/>
      <c r="U288" s="263"/>
      <c r="V288" s="263"/>
    </row>
    <row r="289" spans="1:22" x14ac:dyDescent="0.25">
      <c r="A289" s="263"/>
      <c r="B289" s="263"/>
      <c r="C289" s="263"/>
      <c r="D289" s="263"/>
      <c r="E289" s="263"/>
      <c r="F289" s="263"/>
      <c r="G289" s="263"/>
      <c r="H289" s="263"/>
      <c r="I289" s="263"/>
      <c r="J289" s="263"/>
      <c r="K289" s="263"/>
      <c r="L289" s="263"/>
      <c r="M289" s="263"/>
      <c r="N289" s="263"/>
      <c r="O289" s="263"/>
      <c r="P289" s="263"/>
      <c r="Q289" s="263"/>
      <c r="R289" s="263"/>
      <c r="S289" s="263"/>
      <c r="T289" s="263"/>
      <c r="U289" s="263"/>
      <c r="V289" s="263"/>
    </row>
    <row r="290" spans="1:22" x14ac:dyDescent="0.25">
      <c r="A290" s="263"/>
      <c r="B290" s="263"/>
      <c r="C290" s="263"/>
      <c r="D290" s="263"/>
      <c r="E290" s="263"/>
      <c r="F290" s="263"/>
      <c r="G290" s="263"/>
      <c r="H290" s="263"/>
      <c r="I290" s="263"/>
      <c r="J290" s="263"/>
      <c r="K290" s="263"/>
      <c r="L290" s="263"/>
      <c r="M290" s="263"/>
      <c r="N290" s="263"/>
      <c r="O290" s="263"/>
      <c r="P290" s="263"/>
      <c r="Q290" s="263"/>
      <c r="R290" s="263"/>
      <c r="S290" s="263"/>
      <c r="T290" s="263"/>
      <c r="U290" s="263"/>
      <c r="V290" s="263"/>
    </row>
    <row r="291" spans="1:22" x14ac:dyDescent="0.25">
      <c r="A291" s="263"/>
      <c r="B291" s="263"/>
      <c r="C291" s="263"/>
      <c r="D291" s="263"/>
      <c r="E291" s="263"/>
      <c r="F291" s="263"/>
      <c r="G291" s="263"/>
      <c r="H291" s="263"/>
      <c r="I291" s="263"/>
      <c r="J291" s="263"/>
      <c r="K291" s="263"/>
      <c r="L291" s="263"/>
      <c r="M291" s="263"/>
      <c r="N291" s="263"/>
      <c r="O291" s="263"/>
      <c r="P291" s="263"/>
      <c r="Q291" s="263"/>
      <c r="R291" s="263"/>
      <c r="S291" s="263"/>
      <c r="T291" s="263"/>
      <c r="U291" s="263"/>
      <c r="V291" s="263"/>
    </row>
    <row r="292" spans="1:22" x14ac:dyDescent="0.25">
      <c r="A292" s="263"/>
      <c r="B292" s="263"/>
      <c r="C292" s="263"/>
      <c r="D292" s="263"/>
      <c r="E292" s="263"/>
      <c r="F292" s="263"/>
      <c r="G292" s="263"/>
      <c r="H292" s="263"/>
      <c r="I292" s="263"/>
      <c r="J292" s="263"/>
      <c r="K292" s="263"/>
      <c r="L292" s="263"/>
      <c r="M292" s="263"/>
      <c r="N292" s="263"/>
      <c r="O292" s="263"/>
      <c r="P292" s="263"/>
      <c r="Q292" s="263"/>
      <c r="R292" s="263"/>
      <c r="S292" s="263"/>
      <c r="T292" s="263"/>
      <c r="U292" s="263"/>
      <c r="V292" s="263"/>
    </row>
    <row r="293" spans="1:22" x14ac:dyDescent="0.25">
      <c r="A293" s="263"/>
      <c r="B293" s="263"/>
      <c r="C293" s="263"/>
      <c r="D293" s="263"/>
      <c r="E293" s="263"/>
      <c r="F293" s="263"/>
      <c r="G293" s="263"/>
      <c r="H293" s="263"/>
      <c r="I293" s="263"/>
      <c r="J293" s="263"/>
      <c r="K293" s="263"/>
      <c r="L293" s="263"/>
      <c r="M293" s="263"/>
      <c r="N293" s="263"/>
      <c r="O293" s="263"/>
      <c r="P293" s="263"/>
      <c r="Q293" s="263"/>
      <c r="R293" s="263"/>
      <c r="S293" s="263"/>
      <c r="T293" s="263"/>
      <c r="U293" s="263"/>
      <c r="V293" s="263"/>
    </row>
    <row r="294" spans="1:22" x14ac:dyDescent="0.25">
      <c r="A294" s="263"/>
      <c r="B294" s="263"/>
      <c r="C294" s="263"/>
      <c r="D294" s="263"/>
      <c r="E294" s="263"/>
      <c r="F294" s="263"/>
      <c r="G294" s="263"/>
      <c r="H294" s="263"/>
      <c r="I294" s="263"/>
      <c r="J294" s="263"/>
      <c r="K294" s="263"/>
      <c r="L294" s="263"/>
      <c r="M294" s="263"/>
      <c r="N294" s="263"/>
      <c r="O294" s="263"/>
      <c r="P294" s="263"/>
      <c r="Q294" s="263"/>
      <c r="R294" s="263"/>
      <c r="S294" s="263"/>
      <c r="T294" s="263"/>
      <c r="U294" s="263"/>
      <c r="V294" s="263"/>
    </row>
    <row r="295" spans="1:22" x14ac:dyDescent="0.25">
      <c r="A295" s="263"/>
      <c r="B295" s="263"/>
      <c r="C295" s="263"/>
      <c r="D295" s="263"/>
      <c r="E295" s="263"/>
      <c r="F295" s="263"/>
      <c r="G295" s="263"/>
      <c r="H295" s="263"/>
      <c r="I295" s="263"/>
      <c r="J295" s="263"/>
      <c r="K295" s="263"/>
      <c r="L295" s="263"/>
      <c r="M295" s="263"/>
      <c r="N295" s="263"/>
      <c r="O295" s="263"/>
      <c r="P295" s="263"/>
      <c r="Q295" s="263"/>
      <c r="R295" s="263"/>
      <c r="S295" s="263"/>
      <c r="T295" s="263"/>
      <c r="U295" s="263"/>
      <c r="V295" s="263"/>
    </row>
    <row r="296" spans="1:22" x14ac:dyDescent="0.25">
      <c r="A296" s="263"/>
      <c r="B296" s="263"/>
      <c r="C296" s="263"/>
      <c r="D296" s="263"/>
      <c r="E296" s="263"/>
      <c r="F296" s="263"/>
      <c r="G296" s="263"/>
      <c r="H296" s="263"/>
      <c r="I296" s="263"/>
      <c r="J296" s="263"/>
      <c r="K296" s="263"/>
      <c r="L296" s="263"/>
      <c r="M296" s="263"/>
      <c r="N296" s="263"/>
      <c r="O296" s="263"/>
      <c r="P296" s="263"/>
      <c r="Q296" s="263"/>
      <c r="R296" s="263"/>
      <c r="S296" s="263"/>
      <c r="T296" s="263"/>
      <c r="U296" s="263"/>
      <c r="V296" s="263"/>
    </row>
    <row r="297" spans="1:22" x14ac:dyDescent="0.25">
      <c r="A297" s="263"/>
      <c r="B297" s="263"/>
      <c r="C297" s="263"/>
      <c r="D297" s="263"/>
      <c r="E297" s="263"/>
      <c r="F297" s="263"/>
      <c r="G297" s="263"/>
      <c r="H297" s="263"/>
      <c r="I297" s="263"/>
      <c r="J297" s="263"/>
      <c r="K297" s="263"/>
      <c r="L297" s="263"/>
      <c r="M297" s="263"/>
      <c r="N297" s="263"/>
      <c r="O297" s="263"/>
      <c r="P297" s="263"/>
      <c r="Q297" s="263"/>
      <c r="R297" s="263"/>
      <c r="S297" s="263"/>
      <c r="T297" s="263"/>
      <c r="U297" s="263"/>
      <c r="V297" s="263"/>
    </row>
    <row r="298" spans="1:22" x14ac:dyDescent="0.25">
      <c r="A298" s="263"/>
      <c r="B298" s="263"/>
      <c r="C298" s="263"/>
      <c r="D298" s="263"/>
      <c r="E298" s="263"/>
      <c r="F298" s="263"/>
      <c r="G298" s="263"/>
      <c r="H298" s="263"/>
      <c r="I298" s="263"/>
      <c r="J298" s="263"/>
      <c r="K298" s="263"/>
      <c r="L298" s="263"/>
      <c r="M298" s="263"/>
      <c r="N298" s="263"/>
      <c r="O298" s="263"/>
      <c r="P298" s="263"/>
      <c r="Q298" s="263"/>
      <c r="R298" s="263"/>
      <c r="S298" s="263"/>
      <c r="T298" s="263"/>
      <c r="U298" s="263"/>
      <c r="V298" s="263"/>
    </row>
    <row r="299" spans="1:22" x14ac:dyDescent="0.25">
      <c r="A299" s="263"/>
      <c r="B299" s="263"/>
      <c r="C299" s="263"/>
      <c r="D299" s="263"/>
      <c r="E299" s="263"/>
      <c r="F299" s="263"/>
      <c r="G299" s="263"/>
      <c r="H299" s="263"/>
      <c r="I299" s="263"/>
      <c r="J299" s="263"/>
      <c r="K299" s="263"/>
      <c r="L299" s="263"/>
      <c r="M299" s="263"/>
      <c r="N299" s="263"/>
      <c r="O299" s="263"/>
      <c r="P299" s="263"/>
      <c r="Q299" s="263"/>
      <c r="R299" s="263"/>
      <c r="S299" s="263"/>
      <c r="T299" s="263"/>
      <c r="U299" s="263"/>
      <c r="V299" s="263"/>
    </row>
    <row r="300" spans="1:22" x14ac:dyDescent="0.25">
      <c r="A300" s="263"/>
      <c r="B300" s="263"/>
      <c r="C300" s="263"/>
      <c r="D300" s="263"/>
      <c r="E300" s="263"/>
      <c r="F300" s="263"/>
      <c r="G300" s="263"/>
      <c r="H300" s="263"/>
      <c r="I300" s="263"/>
      <c r="J300" s="263"/>
      <c r="K300" s="263"/>
      <c r="L300" s="263"/>
      <c r="M300" s="263"/>
      <c r="N300" s="263"/>
      <c r="O300" s="263"/>
      <c r="P300" s="263"/>
      <c r="Q300" s="263"/>
      <c r="R300" s="263"/>
      <c r="S300" s="263"/>
      <c r="T300" s="263"/>
      <c r="U300" s="263"/>
      <c r="V300" s="263"/>
    </row>
    <row r="301" spans="1:22" x14ac:dyDescent="0.25">
      <c r="A301" s="263"/>
      <c r="B301" s="263"/>
      <c r="C301" s="263"/>
      <c r="D301" s="263"/>
      <c r="E301" s="263"/>
      <c r="F301" s="263"/>
      <c r="G301" s="263"/>
      <c r="H301" s="263"/>
      <c r="I301" s="263"/>
      <c r="J301" s="263"/>
      <c r="K301" s="263"/>
      <c r="L301" s="263"/>
      <c r="M301" s="263"/>
      <c r="N301" s="263"/>
      <c r="O301" s="263"/>
      <c r="P301" s="263"/>
      <c r="Q301" s="263"/>
      <c r="R301" s="263"/>
      <c r="S301" s="263"/>
      <c r="T301" s="263"/>
      <c r="U301" s="263"/>
      <c r="V301" s="263"/>
    </row>
    <row r="302" spans="1:22" x14ac:dyDescent="0.25">
      <c r="A302" s="263"/>
      <c r="B302" s="263"/>
      <c r="C302" s="263"/>
      <c r="D302" s="263"/>
      <c r="E302" s="263"/>
      <c r="F302" s="263"/>
      <c r="G302" s="263"/>
      <c r="H302" s="263"/>
      <c r="I302" s="263"/>
      <c r="J302" s="263"/>
      <c r="K302" s="263"/>
      <c r="L302" s="263"/>
      <c r="M302" s="263"/>
      <c r="N302" s="263"/>
      <c r="O302" s="263"/>
      <c r="P302" s="263"/>
      <c r="Q302" s="263"/>
      <c r="R302" s="263"/>
      <c r="S302" s="263"/>
      <c r="T302" s="263"/>
      <c r="U302" s="263"/>
      <c r="V302" s="263"/>
    </row>
    <row r="303" spans="1:22" x14ac:dyDescent="0.25">
      <c r="A303" s="263"/>
      <c r="B303" s="263"/>
      <c r="C303" s="263"/>
      <c r="D303" s="263"/>
      <c r="E303" s="263"/>
      <c r="F303" s="263"/>
      <c r="G303" s="263"/>
      <c r="H303" s="263"/>
      <c r="I303" s="263"/>
      <c r="J303" s="263"/>
      <c r="K303" s="263"/>
      <c r="L303" s="263"/>
      <c r="M303" s="263"/>
      <c r="N303" s="263"/>
      <c r="O303" s="263"/>
      <c r="P303" s="263"/>
      <c r="Q303" s="263"/>
      <c r="R303" s="263"/>
      <c r="S303" s="263"/>
      <c r="T303" s="263"/>
      <c r="U303" s="263"/>
      <c r="V303" s="263"/>
    </row>
    <row r="304" spans="1:22" x14ac:dyDescent="0.25">
      <c r="A304" s="263"/>
      <c r="B304" s="263"/>
      <c r="C304" s="263"/>
      <c r="D304" s="263"/>
      <c r="E304" s="263"/>
      <c r="F304" s="263"/>
      <c r="G304" s="263"/>
      <c r="H304" s="263"/>
      <c r="I304" s="263"/>
      <c r="J304" s="263"/>
      <c r="K304" s="263"/>
      <c r="L304" s="263"/>
      <c r="M304" s="263"/>
      <c r="N304" s="263"/>
      <c r="O304" s="263"/>
      <c r="P304" s="263"/>
      <c r="Q304" s="263"/>
      <c r="R304" s="263"/>
      <c r="S304" s="263"/>
      <c r="T304" s="263"/>
      <c r="U304" s="263"/>
      <c r="V304" s="263"/>
    </row>
    <row r="305" spans="1:22" x14ac:dyDescent="0.25">
      <c r="A305" s="263"/>
      <c r="B305" s="263"/>
      <c r="C305" s="263"/>
      <c r="D305" s="263"/>
      <c r="E305" s="263"/>
      <c r="F305" s="263"/>
      <c r="G305" s="263"/>
      <c r="H305" s="263"/>
      <c r="I305" s="263"/>
      <c r="J305" s="263"/>
      <c r="K305" s="263"/>
      <c r="L305" s="263"/>
      <c r="M305" s="263"/>
      <c r="N305" s="263"/>
      <c r="O305" s="263"/>
      <c r="P305" s="263"/>
      <c r="Q305" s="263"/>
      <c r="R305" s="263"/>
      <c r="S305" s="263"/>
      <c r="T305" s="263"/>
      <c r="U305" s="263"/>
      <c r="V305" s="263"/>
    </row>
    <row r="306" spans="1:22" x14ac:dyDescent="0.25">
      <c r="A306" s="263"/>
      <c r="B306" s="263"/>
      <c r="C306" s="263"/>
      <c r="D306" s="263"/>
      <c r="E306" s="263"/>
      <c r="F306" s="263"/>
      <c r="G306" s="263"/>
      <c r="H306" s="263"/>
      <c r="I306" s="263"/>
      <c r="J306" s="263"/>
      <c r="K306" s="263"/>
      <c r="L306" s="263"/>
      <c r="M306" s="263"/>
      <c r="N306" s="263"/>
      <c r="O306" s="263"/>
      <c r="P306" s="263"/>
      <c r="Q306" s="263"/>
      <c r="R306" s="263"/>
      <c r="S306" s="263"/>
      <c r="T306" s="263"/>
      <c r="U306" s="263"/>
      <c r="V306" s="263"/>
    </row>
    <row r="307" spans="1:22" x14ac:dyDescent="0.25">
      <c r="A307" s="263"/>
      <c r="B307" s="263"/>
      <c r="C307" s="263"/>
      <c r="D307" s="263"/>
      <c r="E307" s="263"/>
      <c r="F307" s="263"/>
      <c r="G307" s="263"/>
      <c r="H307" s="263"/>
      <c r="I307" s="263"/>
      <c r="J307" s="263"/>
      <c r="K307" s="263"/>
      <c r="L307" s="263"/>
      <c r="M307" s="263"/>
      <c r="N307" s="263"/>
      <c r="O307" s="263"/>
      <c r="P307" s="263"/>
      <c r="Q307" s="263"/>
      <c r="R307" s="263"/>
      <c r="S307" s="263"/>
      <c r="T307" s="263"/>
      <c r="U307" s="263"/>
      <c r="V307" s="263"/>
    </row>
    <row r="308" spans="1:22" x14ac:dyDescent="0.25">
      <c r="A308" s="263"/>
      <c r="B308" s="263"/>
      <c r="C308" s="263"/>
      <c r="D308" s="263"/>
      <c r="E308" s="263"/>
      <c r="F308" s="263"/>
      <c r="G308" s="263"/>
      <c r="H308" s="263"/>
      <c r="I308" s="263"/>
      <c r="J308" s="263"/>
      <c r="K308" s="263"/>
      <c r="L308" s="263"/>
      <c r="M308" s="263"/>
      <c r="N308" s="263"/>
      <c r="O308" s="263"/>
      <c r="P308" s="263"/>
      <c r="Q308" s="263"/>
      <c r="R308" s="263"/>
      <c r="S308" s="263"/>
      <c r="T308" s="263"/>
      <c r="U308" s="263"/>
      <c r="V308" s="263"/>
    </row>
    <row r="309" spans="1:22" x14ac:dyDescent="0.25">
      <c r="A309" s="263"/>
      <c r="B309" s="263"/>
      <c r="C309" s="263"/>
      <c r="D309" s="263"/>
      <c r="E309" s="263"/>
      <c r="F309" s="263"/>
      <c r="G309" s="263"/>
      <c r="H309" s="263"/>
      <c r="I309" s="263"/>
      <c r="J309" s="263"/>
      <c r="K309" s="263"/>
      <c r="L309" s="263"/>
      <c r="M309" s="263"/>
      <c r="N309" s="263"/>
      <c r="O309" s="263"/>
      <c r="P309" s="263"/>
      <c r="Q309" s="263"/>
      <c r="R309" s="263"/>
      <c r="S309" s="263"/>
      <c r="T309" s="263"/>
      <c r="U309" s="263"/>
      <c r="V309" s="263"/>
    </row>
    <row r="310" spans="1:22" x14ac:dyDescent="0.25">
      <c r="A310" s="263"/>
      <c r="B310" s="263"/>
      <c r="C310" s="263"/>
      <c r="D310" s="263"/>
      <c r="E310" s="263"/>
      <c r="F310" s="263"/>
      <c r="G310" s="263"/>
      <c r="H310" s="263"/>
      <c r="I310" s="263"/>
      <c r="J310" s="263"/>
      <c r="K310" s="263"/>
      <c r="L310" s="263"/>
      <c r="M310" s="263"/>
      <c r="N310" s="263"/>
      <c r="O310" s="263"/>
      <c r="P310" s="263"/>
      <c r="Q310" s="263"/>
      <c r="R310" s="263"/>
      <c r="S310" s="263"/>
      <c r="T310" s="263"/>
      <c r="U310" s="263"/>
      <c r="V310" s="263"/>
    </row>
    <row r="311" spans="1:22" x14ac:dyDescent="0.25">
      <c r="A311" s="263"/>
      <c r="B311" s="263"/>
      <c r="C311" s="263"/>
      <c r="D311" s="263"/>
      <c r="E311" s="263"/>
      <c r="F311" s="263"/>
      <c r="G311" s="263"/>
      <c r="H311" s="263"/>
      <c r="I311" s="263"/>
      <c r="J311" s="263"/>
      <c r="K311" s="263"/>
      <c r="L311" s="263"/>
      <c r="M311" s="263"/>
      <c r="N311" s="263"/>
      <c r="O311" s="263"/>
      <c r="P311" s="263"/>
      <c r="Q311" s="263"/>
      <c r="R311" s="263"/>
      <c r="S311" s="263"/>
      <c r="T311" s="263"/>
      <c r="U311" s="263"/>
      <c r="V311" s="263"/>
    </row>
    <row r="312" spans="1:22" x14ac:dyDescent="0.25">
      <c r="A312" s="263"/>
      <c r="B312" s="263"/>
      <c r="C312" s="263"/>
      <c r="D312" s="263"/>
      <c r="E312" s="263"/>
      <c r="F312" s="263"/>
      <c r="G312" s="263"/>
      <c r="H312" s="263"/>
      <c r="I312" s="263"/>
      <c r="J312" s="263"/>
      <c r="K312" s="263"/>
      <c r="L312" s="263"/>
      <c r="M312" s="263"/>
      <c r="N312" s="263"/>
      <c r="O312" s="263"/>
      <c r="P312" s="263"/>
      <c r="Q312" s="263"/>
      <c r="R312" s="263"/>
      <c r="S312" s="263"/>
      <c r="T312" s="263"/>
      <c r="U312" s="263"/>
      <c r="V312" s="263"/>
    </row>
    <row r="313" spans="1:22" x14ac:dyDescent="0.25">
      <c r="A313" s="263"/>
      <c r="B313" s="263"/>
      <c r="C313" s="263"/>
      <c r="D313" s="263"/>
      <c r="E313" s="263"/>
      <c r="F313" s="263"/>
      <c r="G313" s="263"/>
      <c r="H313" s="263"/>
      <c r="I313" s="263"/>
      <c r="J313" s="263"/>
      <c r="K313" s="263"/>
      <c r="L313" s="263"/>
      <c r="M313" s="263"/>
      <c r="N313" s="263"/>
      <c r="O313" s="263"/>
      <c r="P313" s="263"/>
      <c r="Q313" s="263"/>
      <c r="R313" s="263"/>
      <c r="S313" s="263"/>
      <c r="T313" s="263"/>
      <c r="U313" s="263"/>
      <c r="V313" s="263"/>
    </row>
    <row r="314" spans="1:22" x14ac:dyDescent="0.25">
      <c r="A314" s="263"/>
      <c r="B314" s="263"/>
      <c r="C314" s="263"/>
      <c r="D314" s="263"/>
      <c r="E314" s="263"/>
      <c r="F314" s="263"/>
      <c r="G314" s="263"/>
      <c r="H314" s="263"/>
      <c r="I314" s="263"/>
      <c r="J314" s="263"/>
      <c r="K314" s="263"/>
      <c r="L314" s="263"/>
      <c r="M314" s="263"/>
      <c r="N314" s="263"/>
      <c r="O314" s="263"/>
      <c r="P314" s="263"/>
      <c r="Q314" s="263"/>
      <c r="R314" s="263"/>
      <c r="S314" s="263"/>
      <c r="T314" s="263"/>
      <c r="U314" s="263"/>
      <c r="V314" s="263"/>
    </row>
    <row r="315" spans="1:22" x14ac:dyDescent="0.25">
      <c r="A315" s="263"/>
      <c r="B315" s="263"/>
      <c r="C315" s="263"/>
      <c r="D315" s="263"/>
      <c r="E315" s="263"/>
      <c r="F315" s="263"/>
      <c r="G315" s="263"/>
      <c r="H315" s="263"/>
      <c r="I315" s="263"/>
      <c r="J315" s="263"/>
      <c r="K315" s="263"/>
      <c r="L315" s="263"/>
      <c r="M315" s="263"/>
      <c r="N315" s="263"/>
      <c r="O315" s="263"/>
      <c r="P315" s="263"/>
      <c r="Q315" s="263"/>
      <c r="R315" s="263"/>
      <c r="S315" s="263"/>
      <c r="T315" s="263"/>
      <c r="U315" s="263"/>
      <c r="V315" s="263"/>
    </row>
    <row r="316" spans="1:22" x14ac:dyDescent="0.25">
      <c r="A316" s="263"/>
      <c r="B316" s="263"/>
      <c r="C316" s="263"/>
      <c r="D316" s="263"/>
      <c r="E316" s="263"/>
      <c r="F316" s="263"/>
      <c r="G316" s="263"/>
      <c r="H316" s="263"/>
      <c r="I316" s="263"/>
      <c r="J316" s="263"/>
      <c r="K316" s="263"/>
      <c r="L316" s="263"/>
      <c r="M316" s="263"/>
      <c r="N316" s="263"/>
      <c r="O316" s="263"/>
      <c r="P316" s="263"/>
      <c r="Q316" s="263"/>
      <c r="R316" s="263"/>
      <c r="S316" s="263"/>
      <c r="T316" s="263"/>
      <c r="U316" s="263"/>
      <c r="V316" s="263"/>
    </row>
    <row r="317" spans="1:22" x14ac:dyDescent="0.25">
      <c r="A317" s="263"/>
      <c r="B317" s="263"/>
      <c r="C317" s="263"/>
      <c r="D317" s="263"/>
      <c r="E317" s="263"/>
      <c r="F317" s="263"/>
      <c r="G317" s="263"/>
      <c r="H317" s="263"/>
      <c r="I317" s="263"/>
      <c r="J317" s="263"/>
      <c r="K317" s="263"/>
      <c r="L317" s="263"/>
      <c r="M317" s="263"/>
      <c r="N317" s="263"/>
      <c r="O317" s="263"/>
      <c r="P317" s="263"/>
      <c r="Q317" s="263"/>
      <c r="R317" s="263"/>
      <c r="S317" s="263"/>
      <c r="T317" s="263"/>
      <c r="U317" s="263"/>
      <c r="V317" s="263"/>
    </row>
    <row r="318" spans="1:22" x14ac:dyDescent="0.25">
      <c r="A318" s="263"/>
      <c r="B318" s="263"/>
      <c r="C318" s="263"/>
      <c r="D318" s="263"/>
      <c r="E318" s="263"/>
      <c r="F318" s="263"/>
      <c r="G318" s="263"/>
      <c r="H318" s="263"/>
      <c r="I318" s="263"/>
      <c r="J318" s="263"/>
      <c r="K318" s="263"/>
      <c r="L318" s="263"/>
      <c r="M318" s="263"/>
      <c r="N318" s="263"/>
      <c r="O318" s="263"/>
      <c r="P318" s="263"/>
      <c r="Q318" s="263"/>
      <c r="R318" s="263"/>
      <c r="S318" s="263"/>
      <c r="T318" s="263"/>
      <c r="U318" s="263"/>
      <c r="V318" s="263"/>
    </row>
    <row r="319" spans="1:22" x14ac:dyDescent="0.25">
      <c r="A319" s="263"/>
      <c r="B319" s="263"/>
      <c r="C319" s="263"/>
      <c r="D319" s="263"/>
      <c r="E319" s="263"/>
      <c r="F319" s="263"/>
      <c r="G319" s="263"/>
      <c r="H319" s="263"/>
      <c r="I319" s="263"/>
      <c r="J319" s="263"/>
      <c r="K319" s="263"/>
      <c r="L319" s="263"/>
      <c r="M319" s="263"/>
      <c r="N319" s="263"/>
      <c r="O319" s="263"/>
      <c r="P319" s="263"/>
      <c r="Q319" s="263"/>
      <c r="R319" s="263"/>
      <c r="S319" s="263"/>
      <c r="T319" s="263"/>
      <c r="U319" s="263"/>
      <c r="V319" s="263"/>
    </row>
    <row r="320" spans="1:22" x14ac:dyDescent="0.25">
      <c r="A320" s="263"/>
      <c r="B320" s="263"/>
      <c r="C320" s="263"/>
      <c r="D320" s="263"/>
      <c r="E320" s="263"/>
      <c r="F320" s="263"/>
      <c r="G320" s="263"/>
      <c r="H320" s="263"/>
      <c r="I320" s="263"/>
      <c r="J320" s="263"/>
      <c r="K320" s="263"/>
      <c r="L320" s="263"/>
      <c r="M320" s="263"/>
      <c r="N320" s="263"/>
      <c r="O320" s="263"/>
      <c r="P320" s="263"/>
      <c r="Q320" s="263"/>
      <c r="R320" s="263"/>
      <c r="S320" s="263"/>
      <c r="T320" s="263"/>
      <c r="U320" s="263"/>
      <c r="V320" s="263"/>
    </row>
    <row r="321" spans="1:22" x14ac:dyDescent="0.25">
      <c r="A321" s="263"/>
      <c r="B321" s="263"/>
      <c r="C321" s="263"/>
      <c r="D321" s="263"/>
      <c r="E321" s="263"/>
      <c r="F321" s="263"/>
      <c r="G321" s="263"/>
      <c r="H321" s="263"/>
      <c r="I321" s="263"/>
      <c r="J321" s="263"/>
      <c r="K321" s="263"/>
      <c r="L321" s="263"/>
      <c r="M321" s="263"/>
      <c r="N321" s="263"/>
      <c r="O321" s="263"/>
      <c r="P321" s="263"/>
      <c r="Q321" s="263"/>
      <c r="R321" s="263"/>
      <c r="S321" s="263"/>
      <c r="T321" s="263"/>
      <c r="U321" s="263"/>
      <c r="V321" s="263"/>
    </row>
    <row r="322" spans="1:22" x14ac:dyDescent="0.25">
      <c r="A322" s="263"/>
      <c r="B322" s="263"/>
      <c r="C322" s="263"/>
      <c r="D322" s="263"/>
      <c r="E322" s="263"/>
      <c r="F322" s="263"/>
      <c r="G322" s="263"/>
      <c r="H322" s="263"/>
      <c r="I322" s="263"/>
      <c r="J322" s="263"/>
      <c r="K322" s="263"/>
      <c r="L322" s="263"/>
      <c r="M322" s="263"/>
      <c r="N322" s="263"/>
      <c r="O322" s="263"/>
      <c r="P322" s="263"/>
      <c r="Q322" s="263"/>
      <c r="R322" s="263"/>
      <c r="S322" s="263"/>
      <c r="T322" s="263"/>
      <c r="U322" s="263"/>
      <c r="V322" s="263"/>
    </row>
    <row r="323" spans="1:22" x14ac:dyDescent="0.25">
      <c r="A323" s="263"/>
      <c r="B323" s="263"/>
      <c r="C323" s="263"/>
      <c r="D323" s="263"/>
      <c r="E323" s="263"/>
      <c r="F323" s="263"/>
      <c r="G323" s="263"/>
      <c r="H323" s="263"/>
      <c r="I323" s="263"/>
      <c r="J323" s="263"/>
      <c r="K323" s="263"/>
      <c r="L323" s="263"/>
      <c r="M323" s="263"/>
      <c r="N323" s="263"/>
      <c r="O323" s="263"/>
      <c r="P323" s="263"/>
      <c r="Q323" s="263"/>
      <c r="R323" s="263"/>
      <c r="S323" s="263"/>
      <c r="T323" s="263"/>
      <c r="U323" s="263"/>
      <c r="V323" s="263"/>
    </row>
    <row r="324" spans="1:22" x14ac:dyDescent="0.25">
      <c r="A324" s="263"/>
      <c r="B324" s="263"/>
      <c r="C324" s="263"/>
      <c r="D324" s="263"/>
      <c r="E324" s="263"/>
      <c r="F324" s="263"/>
      <c r="G324" s="263"/>
      <c r="H324" s="263"/>
      <c r="I324" s="263"/>
      <c r="J324" s="263"/>
      <c r="K324" s="263"/>
      <c r="L324" s="263"/>
      <c r="M324" s="263"/>
      <c r="N324" s="263"/>
      <c r="O324" s="263"/>
      <c r="P324" s="263"/>
      <c r="Q324" s="263"/>
      <c r="R324" s="263"/>
      <c r="S324" s="263"/>
      <c r="T324" s="263"/>
      <c r="U324" s="263"/>
      <c r="V324" s="263"/>
    </row>
    <row r="325" spans="1:22" x14ac:dyDescent="0.25">
      <c r="A325" s="263"/>
      <c r="B325" s="263"/>
      <c r="C325" s="263"/>
      <c r="D325" s="263"/>
      <c r="E325" s="263"/>
      <c r="F325" s="263"/>
      <c r="G325" s="263"/>
      <c r="H325" s="263"/>
      <c r="I325" s="263"/>
      <c r="J325" s="263"/>
      <c r="K325" s="263"/>
      <c r="L325" s="263"/>
      <c r="M325" s="263"/>
      <c r="N325" s="263"/>
      <c r="O325" s="263"/>
      <c r="P325" s="263"/>
      <c r="Q325" s="263"/>
      <c r="R325" s="263"/>
      <c r="S325" s="263"/>
      <c r="T325" s="263"/>
      <c r="U325" s="263"/>
      <c r="V325" s="263"/>
    </row>
    <row r="326" spans="1:22" x14ac:dyDescent="0.25">
      <c r="A326" s="263"/>
      <c r="B326" s="263"/>
      <c r="C326" s="263"/>
      <c r="D326" s="263"/>
      <c r="E326" s="263"/>
      <c r="F326" s="263"/>
      <c r="G326" s="263"/>
      <c r="H326" s="263"/>
      <c r="I326" s="263"/>
      <c r="J326" s="263"/>
      <c r="K326" s="263"/>
      <c r="L326" s="263"/>
      <c r="M326" s="263"/>
      <c r="N326" s="263"/>
      <c r="O326" s="263"/>
      <c r="P326" s="263"/>
      <c r="Q326" s="263"/>
      <c r="R326" s="263"/>
      <c r="S326" s="263"/>
      <c r="T326" s="263"/>
      <c r="U326" s="263"/>
      <c r="V326" s="263"/>
    </row>
    <row r="327" spans="1:22" x14ac:dyDescent="0.25">
      <c r="A327" s="263"/>
      <c r="B327" s="263"/>
      <c r="C327" s="263"/>
      <c r="D327" s="263"/>
      <c r="E327" s="263"/>
      <c r="F327" s="263"/>
      <c r="G327" s="263"/>
      <c r="H327" s="263"/>
      <c r="I327" s="263"/>
      <c r="J327" s="263"/>
      <c r="K327" s="263"/>
      <c r="L327" s="263"/>
      <c r="M327" s="263"/>
      <c r="N327" s="263"/>
      <c r="O327" s="263"/>
      <c r="P327" s="263"/>
      <c r="Q327" s="263"/>
      <c r="R327" s="263"/>
      <c r="S327" s="263"/>
      <c r="T327" s="263"/>
      <c r="U327" s="263"/>
      <c r="V327" s="263"/>
    </row>
    <row r="328" spans="1:22" x14ac:dyDescent="0.25">
      <c r="A328" s="263"/>
      <c r="B328" s="263"/>
      <c r="C328" s="263"/>
      <c r="D328" s="263"/>
      <c r="E328" s="263"/>
      <c r="F328" s="263"/>
      <c r="G328" s="263"/>
      <c r="H328" s="263"/>
      <c r="I328" s="263"/>
      <c r="J328" s="263"/>
      <c r="K328" s="263"/>
      <c r="L328" s="263"/>
      <c r="M328" s="263"/>
      <c r="N328" s="263"/>
      <c r="O328" s="263"/>
      <c r="P328" s="263"/>
      <c r="Q328" s="263"/>
      <c r="R328" s="263"/>
      <c r="S328" s="263"/>
      <c r="T328" s="263"/>
      <c r="U328" s="263"/>
      <c r="V328" s="263"/>
    </row>
    <row r="329" spans="1:22" x14ac:dyDescent="0.25">
      <c r="A329" s="263"/>
      <c r="B329" s="263"/>
      <c r="C329" s="263"/>
      <c r="D329" s="263"/>
      <c r="E329" s="263"/>
      <c r="F329" s="263"/>
      <c r="G329" s="263"/>
      <c r="H329" s="263"/>
      <c r="I329" s="263"/>
      <c r="J329" s="263"/>
      <c r="K329" s="263"/>
      <c r="L329" s="263"/>
      <c r="M329" s="263"/>
      <c r="N329" s="263"/>
      <c r="O329" s="263"/>
      <c r="P329" s="263"/>
      <c r="Q329" s="263"/>
      <c r="R329" s="263"/>
      <c r="S329" s="263"/>
      <c r="T329" s="263"/>
      <c r="U329" s="263"/>
      <c r="V329" s="263"/>
    </row>
    <row r="330" spans="1:22" x14ac:dyDescent="0.25">
      <c r="A330" s="263"/>
      <c r="B330" s="263"/>
      <c r="C330" s="263"/>
      <c r="D330" s="263"/>
      <c r="E330" s="263"/>
      <c r="F330" s="263"/>
      <c r="G330" s="263"/>
      <c r="H330" s="263"/>
      <c r="I330" s="263"/>
      <c r="J330" s="263"/>
      <c r="K330" s="263"/>
      <c r="L330" s="263"/>
      <c r="M330" s="263"/>
      <c r="N330" s="263"/>
      <c r="O330" s="263"/>
      <c r="P330" s="263"/>
      <c r="Q330" s="263"/>
      <c r="R330" s="263"/>
      <c r="S330" s="263"/>
      <c r="T330" s="263"/>
      <c r="U330" s="263"/>
      <c r="V330" s="263"/>
    </row>
    <row r="331" spans="1:22" x14ac:dyDescent="0.25">
      <c r="A331" s="263"/>
      <c r="B331" s="263"/>
      <c r="C331" s="263"/>
      <c r="D331" s="263"/>
      <c r="E331" s="263"/>
      <c r="F331" s="263"/>
      <c r="G331" s="263"/>
      <c r="H331" s="263"/>
      <c r="I331" s="263"/>
      <c r="J331" s="263"/>
      <c r="K331" s="263"/>
      <c r="L331" s="263"/>
      <c r="M331" s="263"/>
      <c r="N331" s="263"/>
      <c r="O331" s="263"/>
      <c r="P331" s="263"/>
      <c r="Q331" s="263"/>
      <c r="R331" s="263"/>
      <c r="S331" s="263"/>
      <c r="T331" s="263"/>
      <c r="U331" s="263"/>
      <c r="V331" s="263"/>
    </row>
    <row r="332" spans="1:22" x14ac:dyDescent="0.25">
      <c r="A332" s="263"/>
      <c r="B332" s="263"/>
      <c r="C332" s="263"/>
      <c r="D332" s="263"/>
      <c r="E332" s="263"/>
      <c r="F332" s="263"/>
      <c r="G332" s="263"/>
      <c r="H332" s="263"/>
      <c r="I332" s="263"/>
      <c r="J332" s="263"/>
      <c r="K332" s="263"/>
      <c r="L332" s="263"/>
      <c r="M332" s="263"/>
      <c r="N332" s="263"/>
      <c r="O332" s="263"/>
      <c r="P332" s="263"/>
      <c r="Q332" s="263"/>
      <c r="R332" s="263"/>
      <c r="S332" s="263"/>
      <c r="T332" s="263"/>
      <c r="U332" s="263"/>
      <c r="V332" s="263"/>
    </row>
    <row r="333" spans="1:22" x14ac:dyDescent="0.25">
      <c r="A333" s="263"/>
      <c r="B333" s="263"/>
      <c r="C333" s="263"/>
      <c r="D333" s="263"/>
      <c r="E333" s="263"/>
      <c r="F333" s="263"/>
      <c r="G333" s="263"/>
      <c r="H333" s="263"/>
      <c r="I333" s="263"/>
      <c r="J333" s="263"/>
      <c r="K333" s="263"/>
      <c r="L333" s="263"/>
      <c r="M333" s="263"/>
      <c r="N333" s="263"/>
      <c r="O333" s="263"/>
      <c r="P333" s="263"/>
      <c r="Q333" s="263"/>
      <c r="R333" s="263"/>
      <c r="S333" s="263"/>
      <c r="T333" s="263"/>
      <c r="U333" s="263"/>
      <c r="V333" s="263"/>
    </row>
    <row r="334" spans="1:22" x14ac:dyDescent="0.25">
      <c r="A334" s="263"/>
      <c r="B334" s="263"/>
      <c r="C334" s="263"/>
      <c r="D334" s="263"/>
      <c r="E334" s="263"/>
      <c r="F334" s="263"/>
      <c r="G334" s="263"/>
      <c r="H334" s="263"/>
      <c r="I334" s="263"/>
      <c r="J334" s="263"/>
      <c r="K334" s="263"/>
      <c r="L334" s="263"/>
      <c r="M334" s="263"/>
      <c r="N334" s="263"/>
      <c r="O334" s="263"/>
      <c r="P334" s="263"/>
      <c r="Q334" s="263"/>
      <c r="R334" s="263"/>
      <c r="S334" s="263"/>
      <c r="T334" s="263"/>
      <c r="U334" s="263"/>
      <c r="V334" s="263"/>
    </row>
    <row r="335" spans="1:22" x14ac:dyDescent="0.25">
      <c r="A335" s="263"/>
      <c r="B335" s="263"/>
      <c r="C335" s="263"/>
      <c r="D335" s="263"/>
      <c r="E335" s="263"/>
      <c r="F335" s="263"/>
      <c r="G335" s="263"/>
      <c r="H335" s="263"/>
      <c r="I335" s="263"/>
      <c r="J335" s="263"/>
      <c r="K335" s="263"/>
      <c r="L335" s="263"/>
      <c r="M335" s="263"/>
      <c r="N335" s="263"/>
      <c r="O335" s="263"/>
      <c r="P335" s="263"/>
      <c r="Q335" s="263"/>
      <c r="R335" s="263"/>
      <c r="S335" s="263"/>
      <c r="T335" s="263"/>
      <c r="U335" s="263"/>
      <c r="V335" s="263"/>
    </row>
    <row r="336" spans="1:22" x14ac:dyDescent="0.25">
      <c r="A336" s="263"/>
      <c r="B336" s="263"/>
      <c r="C336" s="263"/>
      <c r="D336" s="263"/>
      <c r="E336" s="263"/>
      <c r="F336" s="263"/>
      <c r="G336" s="263"/>
      <c r="H336" s="263"/>
      <c r="I336" s="263"/>
      <c r="J336" s="263"/>
      <c r="K336" s="263"/>
      <c r="L336" s="263"/>
      <c r="M336" s="263"/>
      <c r="N336" s="263"/>
      <c r="O336" s="263"/>
      <c r="P336" s="263"/>
      <c r="Q336" s="263"/>
      <c r="R336" s="263"/>
      <c r="S336" s="263"/>
      <c r="T336" s="263"/>
      <c r="U336" s="263"/>
      <c r="V336" s="263"/>
    </row>
    <row r="337" spans="1:22" x14ac:dyDescent="0.25">
      <c r="A337" s="263"/>
      <c r="B337" s="263"/>
      <c r="C337" s="263"/>
      <c r="D337" s="263"/>
      <c r="E337" s="263"/>
      <c r="F337" s="263"/>
      <c r="G337" s="263"/>
      <c r="H337" s="263"/>
      <c r="I337" s="263"/>
      <c r="J337" s="263"/>
      <c r="K337" s="263"/>
      <c r="L337" s="263"/>
      <c r="M337" s="263"/>
      <c r="N337" s="263"/>
      <c r="O337" s="263"/>
      <c r="P337" s="263"/>
      <c r="Q337" s="263"/>
      <c r="R337" s="263"/>
      <c r="S337" s="263"/>
      <c r="T337" s="263"/>
      <c r="U337" s="263"/>
      <c r="V337" s="263"/>
    </row>
    <row r="338" spans="1:22" x14ac:dyDescent="0.25">
      <c r="A338" s="263"/>
      <c r="B338" s="263"/>
      <c r="C338" s="263"/>
      <c r="D338" s="263"/>
      <c r="E338" s="263"/>
      <c r="F338" s="263"/>
      <c r="G338" s="263"/>
      <c r="H338" s="263"/>
      <c r="I338" s="263"/>
      <c r="J338" s="263"/>
      <c r="K338" s="263"/>
      <c r="L338" s="263"/>
      <c r="M338" s="263"/>
      <c r="N338" s="263"/>
      <c r="O338" s="263"/>
      <c r="P338" s="263"/>
      <c r="Q338" s="263"/>
      <c r="R338" s="263"/>
      <c r="S338" s="263"/>
      <c r="T338" s="263"/>
      <c r="U338" s="263"/>
      <c r="V338" s="2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O36" sqref="O36"/>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4.28515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49"/>
      <c r="B5" s="49"/>
      <c r="C5" s="49"/>
      <c r="D5" s="49"/>
      <c r="E5" s="49"/>
      <c r="F5" s="49"/>
      <c r="AC5" s="14"/>
    </row>
    <row r="6" spans="1:29"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45" t="str">
        <f>'1. паспорт местоположение'!A12:C12</f>
        <v>N_22-1290</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69"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row>
    <row r="16" spans="1:29" x14ac:dyDescent="0.25">
      <c r="A16" s="536"/>
      <c r="B16" s="536"/>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536"/>
      <c r="AB16" s="536"/>
      <c r="AC16" s="536"/>
    </row>
    <row r="17" spans="1:32" x14ac:dyDescent="0.25">
      <c r="A17" s="49"/>
      <c r="AB17" s="49"/>
    </row>
    <row r="18" spans="1:32" x14ac:dyDescent="0.25">
      <c r="A18" s="537" t="s">
        <v>427</v>
      </c>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row>
    <row r="19" spans="1:32" x14ac:dyDescent="0.25">
      <c r="A19" s="49"/>
      <c r="B19" s="49"/>
      <c r="C19" s="49"/>
      <c r="D19" s="49"/>
      <c r="E19" s="49"/>
      <c r="F19" s="49"/>
      <c r="AB19" s="49"/>
    </row>
    <row r="20" spans="1:32" ht="33" customHeight="1" x14ac:dyDescent="0.25">
      <c r="A20" s="523" t="s">
        <v>182</v>
      </c>
      <c r="B20" s="523" t="s">
        <v>181</v>
      </c>
      <c r="C20" s="528" t="s">
        <v>180</v>
      </c>
      <c r="D20" s="528"/>
      <c r="E20" s="525" t="s">
        <v>179</v>
      </c>
      <c r="F20" s="525"/>
      <c r="G20" s="529" t="s">
        <v>582</v>
      </c>
      <c r="H20" s="526" t="s">
        <v>566</v>
      </c>
      <c r="I20" s="527"/>
      <c r="J20" s="527"/>
      <c r="K20" s="527"/>
      <c r="L20" s="526" t="s">
        <v>567</v>
      </c>
      <c r="M20" s="527"/>
      <c r="N20" s="527"/>
      <c r="O20" s="527"/>
      <c r="P20" s="526" t="s">
        <v>568</v>
      </c>
      <c r="Q20" s="527"/>
      <c r="R20" s="527"/>
      <c r="S20" s="527"/>
      <c r="T20" s="526" t="s">
        <v>569</v>
      </c>
      <c r="U20" s="527"/>
      <c r="V20" s="527"/>
      <c r="W20" s="527"/>
      <c r="X20" s="526" t="s">
        <v>570</v>
      </c>
      <c r="Y20" s="527"/>
      <c r="Z20" s="527"/>
      <c r="AA20" s="527"/>
      <c r="AB20" s="538" t="s">
        <v>178</v>
      </c>
      <c r="AC20" s="538"/>
      <c r="AD20" s="57"/>
      <c r="AE20" s="57"/>
      <c r="AF20" s="57"/>
    </row>
    <row r="21" spans="1:32" ht="99.75" customHeight="1" x14ac:dyDescent="0.25">
      <c r="A21" s="524"/>
      <c r="B21" s="524"/>
      <c r="C21" s="528"/>
      <c r="D21" s="528"/>
      <c r="E21" s="525"/>
      <c r="F21" s="525"/>
      <c r="G21" s="530"/>
      <c r="H21" s="528" t="s">
        <v>1</v>
      </c>
      <c r="I21" s="528"/>
      <c r="J21" s="528" t="s">
        <v>8</v>
      </c>
      <c r="K21" s="528"/>
      <c r="L21" s="528" t="s">
        <v>1</v>
      </c>
      <c r="M21" s="528"/>
      <c r="N21" s="528" t="s">
        <v>8</v>
      </c>
      <c r="O21" s="528"/>
      <c r="P21" s="528" t="s">
        <v>1</v>
      </c>
      <c r="Q21" s="528"/>
      <c r="R21" s="528" t="s">
        <v>8</v>
      </c>
      <c r="S21" s="528"/>
      <c r="T21" s="528" t="s">
        <v>1</v>
      </c>
      <c r="U21" s="528"/>
      <c r="V21" s="528" t="s">
        <v>8</v>
      </c>
      <c r="W21" s="528"/>
      <c r="X21" s="528" t="s">
        <v>1</v>
      </c>
      <c r="Y21" s="528"/>
      <c r="Z21" s="528" t="s">
        <v>8</v>
      </c>
      <c r="AA21" s="528"/>
      <c r="AB21" s="538"/>
      <c r="AC21" s="538"/>
    </row>
    <row r="22" spans="1:32" ht="89.25" customHeight="1" x14ac:dyDescent="0.25">
      <c r="A22" s="515"/>
      <c r="B22" s="515"/>
      <c r="C22" s="401" t="s">
        <v>1</v>
      </c>
      <c r="D22" s="401" t="s">
        <v>177</v>
      </c>
      <c r="E22" s="402" t="s">
        <v>571</v>
      </c>
      <c r="F22" s="402" t="s">
        <v>595</v>
      </c>
      <c r="G22" s="531"/>
      <c r="H22" s="403" t="s">
        <v>408</v>
      </c>
      <c r="I22" s="403" t="s">
        <v>409</v>
      </c>
      <c r="J22" s="403" t="s">
        <v>408</v>
      </c>
      <c r="K22" s="403" t="s">
        <v>409</v>
      </c>
      <c r="L22" s="403" t="s">
        <v>408</v>
      </c>
      <c r="M22" s="403" t="s">
        <v>409</v>
      </c>
      <c r="N22" s="403" t="s">
        <v>408</v>
      </c>
      <c r="O22" s="403" t="s">
        <v>409</v>
      </c>
      <c r="P22" s="403" t="s">
        <v>408</v>
      </c>
      <c r="Q22" s="403" t="s">
        <v>409</v>
      </c>
      <c r="R22" s="403" t="s">
        <v>408</v>
      </c>
      <c r="S22" s="403" t="s">
        <v>409</v>
      </c>
      <c r="T22" s="403" t="s">
        <v>408</v>
      </c>
      <c r="U22" s="403" t="s">
        <v>409</v>
      </c>
      <c r="V22" s="403" t="s">
        <v>408</v>
      </c>
      <c r="W22" s="403" t="s">
        <v>409</v>
      </c>
      <c r="X22" s="403" t="s">
        <v>408</v>
      </c>
      <c r="Y22" s="403" t="s">
        <v>409</v>
      </c>
      <c r="Z22" s="403" t="s">
        <v>408</v>
      </c>
      <c r="AA22" s="403" t="s">
        <v>409</v>
      </c>
      <c r="AB22" s="401" t="s">
        <v>1</v>
      </c>
      <c r="AC22" s="401" t="s">
        <v>8</v>
      </c>
    </row>
    <row r="23" spans="1:32" ht="19.5" customHeight="1" x14ac:dyDescent="0.25">
      <c r="A23" s="337">
        <v>1</v>
      </c>
      <c r="B23" s="337">
        <v>2</v>
      </c>
      <c r="C23" s="404">
        <v>3</v>
      </c>
      <c r="D23" s="404">
        <v>4</v>
      </c>
      <c r="E23" s="404">
        <v>5</v>
      </c>
      <c r="F23" s="431">
        <v>6</v>
      </c>
      <c r="G23" s="404">
        <v>7</v>
      </c>
      <c r="H23" s="404">
        <v>8</v>
      </c>
      <c r="I23" s="404">
        <v>9</v>
      </c>
      <c r="J23" s="404">
        <v>10</v>
      </c>
      <c r="K23" s="404">
        <v>11</v>
      </c>
      <c r="L23" s="404">
        <v>12</v>
      </c>
      <c r="M23" s="404">
        <v>13</v>
      </c>
      <c r="N23" s="404">
        <v>14</v>
      </c>
      <c r="O23" s="404">
        <v>15</v>
      </c>
      <c r="P23" s="404">
        <v>16</v>
      </c>
      <c r="Q23" s="404">
        <v>17</v>
      </c>
      <c r="R23" s="404">
        <v>18</v>
      </c>
      <c r="S23" s="404">
        <v>19</v>
      </c>
      <c r="T23" s="404">
        <v>20</v>
      </c>
      <c r="U23" s="404">
        <v>21</v>
      </c>
      <c r="V23" s="404">
        <v>22</v>
      </c>
      <c r="W23" s="404">
        <v>23</v>
      </c>
      <c r="X23" s="404">
        <v>24</v>
      </c>
      <c r="Y23" s="404">
        <v>25</v>
      </c>
      <c r="Z23" s="404">
        <v>26</v>
      </c>
      <c r="AA23" s="404">
        <v>27</v>
      </c>
      <c r="AB23" s="404">
        <v>28</v>
      </c>
      <c r="AC23" s="404">
        <v>29</v>
      </c>
    </row>
    <row r="24" spans="1:32" ht="47.25" customHeight="1" x14ac:dyDescent="0.25">
      <c r="A24" s="349">
        <v>1</v>
      </c>
      <c r="B24" s="350" t="s">
        <v>176</v>
      </c>
      <c r="C24" s="351">
        <f>SUM(C25:C29)</f>
        <v>4.9831064300000003</v>
      </c>
      <c r="D24" s="351">
        <f t="shared" ref="D24" si="0">SUM(D25:D29)</f>
        <v>0</v>
      </c>
      <c r="E24" s="399">
        <f t="shared" ref="E24:F24" si="1">SUM(E25:E29)</f>
        <v>4.9831064300000003</v>
      </c>
      <c r="F24" s="399">
        <f t="shared" si="1"/>
        <v>4.9831064300000003</v>
      </c>
      <c r="G24" s="372">
        <f t="shared" ref="G24:AA24" si="2">SUM(G25:G29)</f>
        <v>0</v>
      </c>
      <c r="H24" s="372">
        <f t="shared" si="2"/>
        <v>0.22065557999999999</v>
      </c>
      <c r="I24" s="372">
        <f t="shared" ref="I24" si="3">SUM(I25:I29)</f>
        <v>0</v>
      </c>
      <c r="J24" s="372">
        <f t="shared" ref="J24" si="4">SUM(J25:J29)</f>
        <v>0</v>
      </c>
      <c r="K24" s="372">
        <f t="shared" si="2"/>
        <v>0</v>
      </c>
      <c r="L24" s="372">
        <f t="shared" si="2"/>
        <v>4.7624508500000005</v>
      </c>
      <c r="M24" s="372">
        <f t="shared" ref="M24:N24" si="5">SUM(M25:M29)</f>
        <v>0</v>
      </c>
      <c r="N24" s="372">
        <f t="shared" si="5"/>
        <v>0</v>
      </c>
      <c r="O24" s="372">
        <f t="shared" si="2"/>
        <v>0</v>
      </c>
      <c r="P24" s="372">
        <f>SUM(P25:P29)</f>
        <v>0</v>
      </c>
      <c r="Q24" s="372">
        <f t="shared" ref="Q24:S24" si="6">SUM(Q25:Q29)</f>
        <v>0</v>
      </c>
      <c r="R24" s="372">
        <f t="shared" si="6"/>
        <v>0</v>
      </c>
      <c r="S24" s="372">
        <f t="shared" si="6"/>
        <v>0</v>
      </c>
      <c r="T24" s="372">
        <f t="shared" si="2"/>
        <v>0</v>
      </c>
      <c r="U24" s="372">
        <f t="shared" si="2"/>
        <v>0</v>
      </c>
      <c r="V24" s="372">
        <f t="shared" si="2"/>
        <v>0</v>
      </c>
      <c r="W24" s="372">
        <f t="shared" si="2"/>
        <v>0</v>
      </c>
      <c r="X24" s="372">
        <f>SUM(X25:X29)</f>
        <v>0</v>
      </c>
      <c r="Y24" s="372">
        <f t="shared" si="2"/>
        <v>0</v>
      </c>
      <c r="Z24" s="372">
        <f t="shared" si="2"/>
        <v>0</v>
      </c>
      <c r="AA24" s="372">
        <f t="shared" si="2"/>
        <v>0</v>
      </c>
      <c r="AB24" s="372">
        <f>H24+L24+P24+T24+X24</f>
        <v>4.9831064300000003</v>
      </c>
      <c r="AC24" s="373">
        <f>J24+N24+R24+V24+Z24</f>
        <v>0</v>
      </c>
    </row>
    <row r="25" spans="1:32" ht="24" customHeight="1" x14ac:dyDescent="0.25">
      <c r="A25" s="352" t="s">
        <v>175</v>
      </c>
      <c r="B25" s="353" t="s">
        <v>174</v>
      </c>
      <c r="C25" s="351">
        <v>0</v>
      </c>
      <c r="D25" s="351">
        <v>0</v>
      </c>
      <c r="E25" s="400">
        <f>C25</f>
        <v>0</v>
      </c>
      <c r="F25" s="399">
        <f>E25-G25-J25</f>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2">
        <f t="shared" ref="AB25:AB64" si="7">H25+L25+P25+T25+X25</f>
        <v>0</v>
      </c>
      <c r="AC25" s="373">
        <f t="shared" ref="AC25:AC64" si="8">J25+N25+R25+V25+Z25</f>
        <v>0</v>
      </c>
    </row>
    <row r="26" spans="1:32" x14ac:dyDescent="0.25">
      <c r="A26" s="352" t="s">
        <v>173</v>
      </c>
      <c r="B26" s="353" t="s">
        <v>172</v>
      </c>
      <c r="C26" s="351">
        <v>0</v>
      </c>
      <c r="D26" s="351">
        <v>0</v>
      </c>
      <c r="E26" s="400">
        <f>C26</f>
        <v>0</v>
      </c>
      <c r="F26" s="399">
        <f t="shared" ref="F26:F64" si="9">E26-G26-J26</f>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2">
        <f t="shared" si="7"/>
        <v>0</v>
      </c>
      <c r="AC26" s="373">
        <f t="shared" si="8"/>
        <v>0</v>
      </c>
    </row>
    <row r="27" spans="1:32" ht="31.5" x14ac:dyDescent="0.25">
      <c r="A27" s="352" t="s">
        <v>171</v>
      </c>
      <c r="B27" s="353" t="s">
        <v>364</v>
      </c>
      <c r="C27" s="351">
        <v>4.9831064300000003</v>
      </c>
      <c r="D27" s="351">
        <v>0</v>
      </c>
      <c r="E27" s="400">
        <f>C27</f>
        <v>4.9831064300000003</v>
      </c>
      <c r="F27" s="399">
        <f t="shared" si="9"/>
        <v>4.9831064300000003</v>
      </c>
      <c r="G27" s="374">
        <v>0</v>
      </c>
      <c r="H27" s="374">
        <v>0.22065557999999999</v>
      </c>
      <c r="I27" s="374">
        <v>0</v>
      </c>
      <c r="J27" s="374">
        <v>0</v>
      </c>
      <c r="K27" s="374">
        <v>0</v>
      </c>
      <c r="L27" s="374">
        <v>4.7624508500000005</v>
      </c>
      <c r="M27" s="374">
        <v>0</v>
      </c>
      <c r="N27" s="374">
        <v>0</v>
      </c>
      <c r="O27" s="374">
        <v>0</v>
      </c>
      <c r="P27" s="374">
        <v>0</v>
      </c>
      <c r="Q27" s="374">
        <v>0</v>
      </c>
      <c r="R27" s="374">
        <v>0</v>
      </c>
      <c r="S27" s="374">
        <v>0</v>
      </c>
      <c r="T27" s="374">
        <v>0</v>
      </c>
      <c r="U27" s="374">
        <v>0</v>
      </c>
      <c r="V27" s="375">
        <v>0</v>
      </c>
      <c r="W27" s="374">
        <v>0</v>
      </c>
      <c r="X27" s="374">
        <v>0</v>
      </c>
      <c r="Y27" s="374">
        <v>0</v>
      </c>
      <c r="Z27" s="374">
        <v>0</v>
      </c>
      <c r="AA27" s="374">
        <v>0</v>
      </c>
      <c r="AB27" s="372">
        <f t="shared" si="7"/>
        <v>4.9831064300000003</v>
      </c>
      <c r="AC27" s="373">
        <f t="shared" si="8"/>
        <v>0</v>
      </c>
    </row>
    <row r="28" spans="1:32" x14ac:dyDescent="0.25">
      <c r="A28" s="352" t="s">
        <v>170</v>
      </c>
      <c r="B28" s="353" t="s">
        <v>169</v>
      </c>
      <c r="C28" s="351">
        <v>0</v>
      </c>
      <c r="D28" s="351">
        <v>0</v>
      </c>
      <c r="E28" s="400">
        <f>C28</f>
        <v>0</v>
      </c>
      <c r="F28" s="399">
        <f t="shared" si="9"/>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2">
        <f t="shared" si="7"/>
        <v>0</v>
      </c>
      <c r="AC28" s="373">
        <f t="shared" si="8"/>
        <v>0</v>
      </c>
    </row>
    <row r="29" spans="1:32" x14ac:dyDescent="0.25">
      <c r="A29" s="352" t="s">
        <v>168</v>
      </c>
      <c r="B29" s="56" t="s">
        <v>167</v>
      </c>
      <c r="C29" s="351">
        <v>0</v>
      </c>
      <c r="D29" s="351">
        <v>0</v>
      </c>
      <c r="E29" s="400">
        <f>C29</f>
        <v>0</v>
      </c>
      <c r="F29" s="399">
        <f t="shared" si="9"/>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2">
        <f t="shared" si="7"/>
        <v>0</v>
      </c>
      <c r="AC29" s="373">
        <f t="shared" si="8"/>
        <v>0</v>
      </c>
    </row>
    <row r="30" spans="1:32" ht="47.25" x14ac:dyDescent="0.25">
      <c r="A30" s="349" t="s">
        <v>60</v>
      </c>
      <c r="B30" s="350" t="s">
        <v>166</v>
      </c>
      <c r="C30" s="351">
        <f t="shared" ref="C30:AA30" si="10">SUM(C31:C34)</f>
        <v>4.1525886900000009</v>
      </c>
      <c r="D30" s="351">
        <f t="shared" ref="D30" si="11">SUM(D31:D34)</f>
        <v>0</v>
      </c>
      <c r="E30" s="399">
        <f t="shared" ref="E30:F30" si="12">SUM(E31:E34)</f>
        <v>4.1525886900000009</v>
      </c>
      <c r="F30" s="399">
        <f t="shared" si="12"/>
        <v>4.1525886900000009</v>
      </c>
      <c r="G30" s="372">
        <f t="shared" si="10"/>
        <v>0</v>
      </c>
      <c r="H30" s="372">
        <f t="shared" si="10"/>
        <v>0.18387965000000001</v>
      </c>
      <c r="I30" s="372">
        <f t="shared" ref="I30" si="13">SUM(I31:I34)</f>
        <v>0</v>
      </c>
      <c r="J30" s="372">
        <f t="shared" ref="J30" si="14">SUM(J31:J34)</f>
        <v>0</v>
      </c>
      <c r="K30" s="372">
        <f t="shared" si="10"/>
        <v>0</v>
      </c>
      <c r="L30" s="372">
        <f t="shared" si="10"/>
        <v>3.9687090399999998</v>
      </c>
      <c r="M30" s="372">
        <f t="shared" ref="M30:N30" si="15">SUM(M31:M34)</f>
        <v>0</v>
      </c>
      <c r="N30" s="372">
        <f t="shared" si="15"/>
        <v>0</v>
      </c>
      <c r="O30" s="372">
        <f t="shared" si="10"/>
        <v>0</v>
      </c>
      <c r="P30" s="372">
        <f t="shared" si="10"/>
        <v>0</v>
      </c>
      <c r="Q30" s="372">
        <f t="shared" si="10"/>
        <v>0</v>
      </c>
      <c r="R30" s="372">
        <f t="shared" si="10"/>
        <v>0</v>
      </c>
      <c r="S30" s="372">
        <f t="shared" si="10"/>
        <v>0</v>
      </c>
      <c r="T30" s="372">
        <f t="shared" si="10"/>
        <v>0</v>
      </c>
      <c r="U30" s="372">
        <f t="shared" si="10"/>
        <v>0</v>
      </c>
      <c r="V30" s="372">
        <f t="shared" si="10"/>
        <v>0</v>
      </c>
      <c r="W30" s="372">
        <f t="shared" si="10"/>
        <v>0</v>
      </c>
      <c r="X30" s="372">
        <f t="shared" si="10"/>
        <v>0</v>
      </c>
      <c r="Y30" s="372">
        <f t="shared" si="10"/>
        <v>0</v>
      </c>
      <c r="Z30" s="372">
        <f t="shared" si="10"/>
        <v>0</v>
      </c>
      <c r="AA30" s="372">
        <f t="shared" si="10"/>
        <v>0</v>
      </c>
      <c r="AB30" s="372">
        <f t="shared" si="7"/>
        <v>4.15258869</v>
      </c>
      <c r="AC30" s="373">
        <f t="shared" si="8"/>
        <v>0</v>
      </c>
    </row>
    <row r="31" spans="1:32" x14ac:dyDescent="0.25">
      <c r="A31" s="349" t="s">
        <v>165</v>
      </c>
      <c r="B31" s="353" t="s">
        <v>164</v>
      </c>
      <c r="C31" s="351">
        <v>0.18387965000000001</v>
      </c>
      <c r="D31" s="351">
        <v>0</v>
      </c>
      <c r="E31" s="400">
        <f t="shared" ref="E31:E64" si="16">C31</f>
        <v>0.18387965000000001</v>
      </c>
      <c r="F31" s="399">
        <f t="shared" si="9"/>
        <v>0.18387965000000001</v>
      </c>
      <c r="G31" s="374">
        <v>0</v>
      </c>
      <c r="H31" s="374">
        <v>0.18387965000000001</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2">
        <f t="shared" si="7"/>
        <v>0.18387965000000001</v>
      </c>
      <c r="AC31" s="373">
        <f t="shared" si="8"/>
        <v>0</v>
      </c>
    </row>
    <row r="32" spans="1:32" ht="31.5" x14ac:dyDescent="0.25">
      <c r="A32" s="349" t="s">
        <v>163</v>
      </c>
      <c r="B32" s="353" t="s">
        <v>162</v>
      </c>
      <c r="C32" s="351">
        <v>2.0858291100000002</v>
      </c>
      <c r="D32" s="351">
        <v>0</v>
      </c>
      <c r="E32" s="400">
        <f t="shared" si="16"/>
        <v>2.0858291100000002</v>
      </c>
      <c r="F32" s="399">
        <f t="shared" si="9"/>
        <v>2.0858291100000002</v>
      </c>
      <c r="G32" s="374">
        <v>0</v>
      </c>
      <c r="H32" s="374">
        <v>0</v>
      </c>
      <c r="I32" s="374">
        <v>0</v>
      </c>
      <c r="J32" s="374">
        <v>0</v>
      </c>
      <c r="K32" s="374">
        <v>0</v>
      </c>
      <c r="L32" s="374">
        <v>2.0858291100000002</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2">
        <f t="shared" si="7"/>
        <v>2.0858291100000002</v>
      </c>
      <c r="AC32" s="373">
        <f t="shared" si="8"/>
        <v>0</v>
      </c>
    </row>
    <row r="33" spans="1:29" x14ac:dyDescent="0.25">
      <c r="A33" s="349" t="s">
        <v>161</v>
      </c>
      <c r="B33" s="353" t="s">
        <v>160</v>
      </c>
      <c r="C33" s="351">
        <v>1.42238442</v>
      </c>
      <c r="D33" s="351">
        <v>0</v>
      </c>
      <c r="E33" s="400">
        <f t="shared" si="16"/>
        <v>1.42238442</v>
      </c>
      <c r="F33" s="399">
        <f t="shared" si="9"/>
        <v>1.42238442</v>
      </c>
      <c r="G33" s="374">
        <v>0</v>
      </c>
      <c r="H33" s="374">
        <v>0</v>
      </c>
      <c r="I33" s="374">
        <v>0</v>
      </c>
      <c r="J33" s="374">
        <v>0</v>
      </c>
      <c r="K33" s="374">
        <v>0</v>
      </c>
      <c r="L33" s="374">
        <v>1.42238442</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2">
        <f t="shared" si="7"/>
        <v>1.42238442</v>
      </c>
      <c r="AC33" s="373">
        <f t="shared" si="8"/>
        <v>0</v>
      </c>
    </row>
    <row r="34" spans="1:29" x14ac:dyDescent="0.25">
      <c r="A34" s="349" t="s">
        <v>159</v>
      </c>
      <c r="B34" s="353" t="s">
        <v>158</v>
      </c>
      <c r="C34" s="351">
        <v>0.46049551</v>
      </c>
      <c r="D34" s="351">
        <v>0</v>
      </c>
      <c r="E34" s="400">
        <f t="shared" si="16"/>
        <v>0.46049551</v>
      </c>
      <c r="F34" s="399">
        <f t="shared" si="9"/>
        <v>0.46049551</v>
      </c>
      <c r="G34" s="374">
        <v>0</v>
      </c>
      <c r="H34" s="374">
        <v>0</v>
      </c>
      <c r="I34" s="374">
        <v>0</v>
      </c>
      <c r="J34" s="374">
        <v>0</v>
      </c>
      <c r="K34" s="374">
        <v>0</v>
      </c>
      <c r="L34" s="374">
        <v>0.46049551</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2">
        <f t="shared" si="7"/>
        <v>0.46049551</v>
      </c>
      <c r="AC34" s="373">
        <f t="shared" si="8"/>
        <v>0</v>
      </c>
    </row>
    <row r="35" spans="1:29" ht="31.5" x14ac:dyDescent="0.25">
      <c r="A35" s="349" t="s">
        <v>59</v>
      </c>
      <c r="B35" s="350" t="s">
        <v>157</v>
      </c>
      <c r="C35" s="351">
        <v>0</v>
      </c>
      <c r="D35" s="351">
        <v>0</v>
      </c>
      <c r="E35" s="400">
        <f t="shared" si="16"/>
        <v>0</v>
      </c>
      <c r="F35" s="399">
        <f t="shared" si="9"/>
        <v>0</v>
      </c>
      <c r="G35" s="372">
        <v>0</v>
      </c>
      <c r="H35" s="372">
        <v>0</v>
      </c>
      <c r="I35" s="372">
        <v>0</v>
      </c>
      <c r="J35" s="372">
        <v>0</v>
      </c>
      <c r="K35" s="372">
        <v>0</v>
      </c>
      <c r="L35" s="372">
        <v>0</v>
      </c>
      <c r="M35" s="372">
        <v>0</v>
      </c>
      <c r="N35" s="372">
        <v>0</v>
      </c>
      <c r="O35" s="372">
        <v>0</v>
      </c>
      <c r="P35" s="372">
        <v>0</v>
      </c>
      <c r="Q35" s="372">
        <v>0</v>
      </c>
      <c r="R35" s="372">
        <v>0</v>
      </c>
      <c r="S35" s="372">
        <v>0</v>
      </c>
      <c r="T35" s="372">
        <v>0</v>
      </c>
      <c r="U35" s="372">
        <v>0</v>
      </c>
      <c r="V35" s="376">
        <v>0</v>
      </c>
      <c r="W35" s="372">
        <v>0</v>
      </c>
      <c r="X35" s="372">
        <f t="shared" ref="X35:X36" si="17">C35</f>
        <v>0</v>
      </c>
      <c r="Y35" s="372">
        <v>0</v>
      </c>
      <c r="Z35" s="372">
        <v>0</v>
      </c>
      <c r="AA35" s="372">
        <v>0</v>
      </c>
      <c r="AB35" s="372">
        <f t="shared" si="7"/>
        <v>0</v>
      </c>
      <c r="AC35" s="373">
        <f t="shared" si="8"/>
        <v>0</v>
      </c>
    </row>
    <row r="36" spans="1:29" ht="31.5" x14ac:dyDescent="0.25">
      <c r="A36" s="352" t="s">
        <v>156</v>
      </c>
      <c r="B36" s="354" t="s">
        <v>155</v>
      </c>
      <c r="C36" s="355">
        <v>0</v>
      </c>
      <c r="D36" s="355">
        <v>0</v>
      </c>
      <c r="E36" s="400">
        <f t="shared" si="16"/>
        <v>0</v>
      </c>
      <c r="F36" s="399">
        <f t="shared" si="9"/>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f t="shared" si="17"/>
        <v>0</v>
      </c>
      <c r="Y36" s="374">
        <v>0</v>
      </c>
      <c r="Z36" s="374">
        <v>0</v>
      </c>
      <c r="AA36" s="374">
        <v>0</v>
      </c>
      <c r="AB36" s="372">
        <f t="shared" si="7"/>
        <v>0</v>
      </c>
      <c r="AC36" s="373">
        <f t="shared" si="8"/>
        <v>0</v>
      </c>
    </row>
    <row r="37" spans="1:29" x14ac:dyDescent="0.25">
      <c r="A37" s="352" t="s">
        <v>154</v>
      </c>
      <c r="B37" s="354" t="s">
        <v>144</v>
      </c>
      <c r="C37" s="355">
        <v>0.25</v>
      </c>
      <c r="D37" s="355">
        <v>0</v>
      </c>
      <c r="E37" s="400">
        <f t="shared" si="16"/>
        <v>0.25</v>
      </c>
      <c r="F37" s="399">
        <f t="shared" si="9"/>
        <v>0.25</v>
      </c>
      <c r="G37" s="374">
        <v>0</v>
      </c>
      <c r="H37" s="374">
        <v>0</v>
      </c>
      <c r="I37" s="374">
        <v>0</v>
      </c>
      <c r="J37" s="374">
        <v>0</v>
      </c>
      <c r="K37" s="374">
        <v>0</v>
      </c>
      <c r="L37" s="374">
        <v>0.25</v>
      </c>
      <c r="M37" s="374">
        <v>0.25</v>
      </c>
      <c r="N37" s="374">
        <v>0</v>
      </c>
      <c r="O37" s="374">
        <v>0</v>
      </c>
      <c r="P37" s="374">
        <v>0</v>
      </c>
      <c r="Q37" s="374">
        <v>0</v>
      </c>
      <c r="R37" s="374">
        <v>0</v>
      </c>
      <c r="S37" s="374">
        <v>0</v>
      </c>
      <c r="T37" s="374">
        <v>0</v>
      </c>
      <c r="U37" s="374">
        <v>0</v>
      </c>
      <c r="V37" s="375">
        <v>0</v>
      </c>
      <c r="W37" s="374">
        <v>0</v>
      </c>
      <c r="X37" s="374">
        <v>0</v>
      </c>
      <c r="Y37" s="374">
        <v>0</v>
      </c>
      <c r="Z37" s="374">
        <v>0</v>
      </c>
      <c r="AA37" s="374">
        <v>0</v>
      </c>
      <c r="AB37" s="372">
        <f t="shared" si="7"/>
        <v>0.25</v>
      </c>
      <c r="AC37" s="373">
        <f t="shared" si="8"/>
        <v>0</v>
      </c>
    </row>
    <row r="38" spans="1:29" x14ac:dyDescent="0.25">
      <c r="A38" s="352" t="s">
        <v>153</v>
      </c>
      <c r="B38" s="354" t="s">
        <v>142</v>
      </c>
      <c r="C38" s="355">
        <v>0</v>
      </c>
      <c r="D38" s="355">
        <v>0</v>
      </c>
      <c r="E38" s="400">
        <f t="shared" si="16"/>
        <v>0</v>
      </c>
      <c r="F38" s="399">
        <f t="shared" si="9"/>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2">
        <f t="shared" si="7"/>
        <v>0</v>
      </c>
      <c r="AC38" s="373">
        <f t="shared" si="8"/>
        <v>0</v>
      </c>
    </row>
    <row r="39" spans="1:29" ht="31.5" x14ac:dyDescent="0.25">
      <c r="A39" s="352" t="s">
        <v>152</v>
      </c>
      <c r="B39" s="353" t="s">
        <v>140</v>
      </c>
      <c r="C39" s="351">
        <v>0.63</v>
      </c>
      <c r="D39" s="351">
        <v>0</v>
      </c>
      <c r="E39" s="400">
        <f t="shared" si="16"/>
        <v>0.63</v>
      </c>
      <c r="F39" s="399">
        <f t="shared" si="9"/>
        <v>0.63</v>
      </c>
      <c r="G39" s="374">
        <v>0</v>
      </c>
      <c r="H39" s="374">
        <v>0</v>
      </c>
      <c r="I39" s="374">
        <v>0</v>
      </c>
      <c r="J39" s="374">
        <v>0</v>
      </c>
      <c r="K39" s="374">
        <v>0</v>
      </c>
      <c r="L39" s="374">
        <v>0.63</v>
      </c>
      <c r="M39" s="374">
        <v>0.63</v>
      </c>
      <c r="N39" s="374">
        <v>0</v>
      </c>
      <c r="O39" s="374">
        <v>0</v>
      </c>
      <c r="P39" s="374">
        <v>0</v>
      </c>
      <c r="Q39" s="374">
        <v>0</v>
      </c>
      <c r="R39" s="374">
        <v>0</v>
      </c>
      <c r="S39" s="374">
        <v>0</v>
      </c>
      <c r="T39" s="374">
        <v>0</v>
      </c>
      <c r="U39" s="374">
        <v>0</v>
      </c>
      <c r="V39" s="374">
        <v>0</v>
      </c>
      <c r="W39" s="374">
        <v>0</v>
      </c>
      <c r="X39" s="374">
        <v>0</v>
      </c>
      <c r="Y39" s="374">
        <v>0</v>
      </c>
      <c r="Z39" s="374">
        <v>0</v>
      </c>
      <c r="AA39" s="374">
        <v>0</v>
      </c>
      <c r="AB39" s="372">
        <f t="shared" si="7"/>
        <v>0.63</v>
      </c>
      <c r="AC39" s="373">
        <f t="shared" si="8"/>
        <v>0</v>
      </c>
    </row>
    <row r="40" spans="1:29" ht="31.5" x14ac:dyDescent="0.25">
      <c r="A40" s="352" t="s">
        <v>151</v>
      </c>
      <c r="B40" s="353" t="s">
        <v>138</v>
      </c>
      <c r="C40" s="351">
        <v>0</v>
      </c>
      <c r="D40" s="351">
        <v>0</v>
      </c>
      <c r="E40" s="400">
        <f t="shared" si="16"/>
        <v>0</v>
      </c>
      <c r="F40" s="399">
        <f t="shared" si="9"/>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2">
        <f t="shared" si="7"/>
        <v>0</v>
      </c>
      <c r="AC40" s="373">
        <f t="shared" si="8"/>
        <v>0</v>
      </c>
    </row>
    <row r="41" spans="1:29" x14ac:dyDescent="0.25">
      <c r="A41" s="352" t="s">
        <v>150</v>
      </c>
      <c r="B41" s="353" t="s">
        <v>136</v>
      </c>
      <c r="C41" s="351">
        <v>0</v>
      </c>
      <c r="D41" s="351">
        <v>0</v>
      </c>
      <c r="E41" s="400">
        <f t="shared" si="16"/>
        <v>0</v>
      </c>
      <c r="F41" s="399">
        <f t="shared" si="9"/>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2">
        <f t="shared" si="7"/>
        <v>0</v>
      </c>
      <c r="AC41" s="373">
        <f t="shared" si="8"/>
        <v>0</v>
      </c>
    </row>
    <row r="42" spans="1:29" ht="18.75" x14ac:dyDescent="0.25">
      <c r="A42" s="352" t="s">
        <v>149</v>
      </c>
      <c r="B42" s="354" t="s">
        <v>572</v>
      </c>
      <c r="C42" s="355">
        <v>0</v>
      </c>
      <c r="D42" s="355">
        <v>0</v>
      </c>
      <c r="E42" s="400">
        <f t="shared" si="16"/>
        <v>0</v>
      </c>
      <c r="F42" s="399">
        <f t="shared" si="9"/>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2">
        <f t="shared" si="7"/>
        <v>0</v>
      </c>
      <c r="AC42" s="373">
        <f t="shared" si="8"/>
        <v>0</v>
      </c>
    </row>
    <row r="43" spans="1:29" x14ac:dyDescent="0.25">
      <c r="A43" s="349" t="s">
        <v>58</v>
      </c>
      <c r="B43" s="350" t="s">
        <v>148</v>
      </c>
      <c r="C43" s="351">
        <v>0</v>
      </c>
      <c r="D43" s="351">
        <v>0</v>
      </c>
      <c r="E43" s="400">
        <f t="shared" si="16"/>
        <v>0</v>
      </c>
      <c r="F43" s="399">
        <f t="shared" si="9"/>
        <v>0</v>
      </c>
      <c r="G43" s="372">
        <v>0</v>
      </c>
      <c r="H43" s="372">
        <v>0</v>
      </c>
      <c r="I43" s="372">
        <v>0</v>
      </c>
      <c r="J43" s="372">
        <v>0</v>
      </c>
      <c r="K43" s="372">
        <v>0</v>
      </c>
      <c r="L43" s="372">
        <v>0</v>
      </c>
      <c r="M43" s="372">
        <v>0</v>
      </c>
      <c r="N43" s="372">
        <v>0</v>
      </c>
      <c r="O43" s="372">
        <v>0</v>
      </c>
      <c r="P43" s="372">
        <v>0</v>
      </c>
      <c r="Q43" s="372">
        <v>0</v>
      </c>
      <c r="R43" s="372">
        <v>0</v>
      </c>
      <c r="S43" s="372">
        <v>0</v>
      </c>
      <c r="T43" s="372">
        <v>0</v>
      </c>
      <c r="U43" s="372">
        <v>0</v>
      </c>
      <c r="V43" s="376">
        <v>0</v>
      </c>
      <c r="W43" s="372">
        <v>0</v>
      </c>
      <c r="X43" s="372">
        <v>0</v>
      </c>
      <c r="Y43" s="372">
        <v>0</v>
      </c>
      <c r="Z43" s="372">
        <v>0</v>
      </c>
      <c r="AA43" s="372">
        <v>0</v>
      </c>
      <c r="AB43" s="372">
        <f t="shared" si="7"/>
        <v>0</v>
      </c>
      <c r="AC43" s="373">
        <f t="shared" si="8"/>
        <v>0</v>
      </c>
    </row>
    <row r="44" spans="1:29" x14ac:dyDescent="0.25">
      <c r="A44" s="352" t="s">
        <v>147</v>
      </c>
      <c r="B44" s="353" t="s">
        <v>146</v>
      </c>
      <c r="C44" s="351">
        <f>C36</f>
        <v>0</v>
      </c>
      <c r="D44" s="351">
        <v>0</v>
      </c>
      <c r="E44" s="400">
        <f t="shared" si="16"/>
        <v>0</v>
      </c>
      <c r="F44" s="399">
        <f t="shared" si="9"/>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2">
        <f t="shared" si="7"/>
        <v>0</v>
      </c>
      <c r="AC44" s="373">
        <f t="shared" si="8"/>
        <v>0</v>
      </c>
    </row>
    <row r="45" spans="1:29" x14ac:dyDescent="0.25">
      <c r="A45" s="352" t="s">
        <v>145</v>
      </c>
      <c r="B45" s="353" t="s">
        <v>144</v>
      </c>
      <c r="C45" s="351">
        <f t="shared" ref="C45:C50" si="18">C37</f>
        <v>0.25</v>
      </c>
      <c r="D45" s="351">
        <v>0</v>
      </c>
      <c r="E45" s="400">
        <f t="shared" si="16"/>
        <v>0.25</v>
      </c>
      <c r="F45" s="399">
        <f t="shared" si="9"/>
        <v>0.25</v>
      </c>
      <c r="G45" s="374">
        <v>0</v>
      </c>
      <c r="H45" s="374">
        <v>0</v>
      </c>
      <c r="I45" s="374">
        <v>0</v>
      </c>
      <c r="J45" s="374">
        <v>0</v>
      </c>
      <c r="K45" s="374">
        <v>0</v>
      </c>
      <c r="L45" s="374">
        <v>0.25</v>
      </c>
      <c r="M45" s="374">
        <v>0.25</v>
      </c>
      <c r="N45" s="374">
        <v>0</v>
      </c>
      <c r="O45" s="374">
        <v>0</v>
      </c>
      <c r="P45" s="374">
        <v>0</v>
      </c>
      <c r="Q45" s="374">
        <v>0</v>
      </c>
      <c r="R45" s="374">
        <v>0</v>
      </c>
      <c r="S45" s="374">
        <v>0</v>
      </c>
      <c r="T45" s="374">
        <v>0</v>
      </c>
      <c r="U45" s="374">
        <v>0</v>
      </c>
      <c r="V45" s="375">
        <v>0</v>
      </c>
      <c r="W45" s="374">
        <v>0</v>
      </c>
      <c r="X45" s="374">
        <v>0</v>
      </c>
      <c r="Y45" s="374">
        <v>0</v>
      </c>
      <c r="Z45" s="374">
        <v>0</v>
      </c>
      <c r="AA45" s="374">
        <v>0</v>
      </c>
      <c r="AB45" s="372">
        <f t="shared" si="7"/>
        <v>0.25</v>
      </c>
      <c r="AC45" s="373">
        <f t="shared" si="8"/>
        <v>0</v>
      </c>
    </row>
    <row r="46" spans="1:29" x14ac:dyDescent="0.25">
      <c r="A46" s="352" t="s">
        <v>143</v>
      </c>
      <c r="B46" s="353" t="s">
        <v>142</v>
      </c>
      <c r="C46" s="351">
        <f t="shared" si="18"/>
        <v>0</v>
      </c>
      <c r="D46" s="351">
        <v>0</v>
      </c>
      <c r="E46" s="400">
        <f t="shared" si="16"/>
        <v>0</v>
      </c>
      <c r="F46" s="399">
        <f t="shared" si="9"/>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2">
        <f t="shared" si="7"/>
        <v>0</v>
      </c>
      <c r="AC46" s="373">
        <f t="shared" si="8"/>
        <v>0</v>
      </c>
    </row>
    <row r="47" spans="1:29" ht="31.5" x14ac:dyDescent="0.25">
      <c r="A47" s="352" t="s">
        <v>141</v>
      </c>
      <c r="B47" s="353" t="s">
        <v>140</v>
      </c>
      <c r="C47" s="351">
        <f t="shared" si="18"/>
        <v>0.63</v>
      </c>
      <c r="D47" s="351">
        <v>0</v>
      </c>
      <c r="E47" s="400">
        <f t="shared" si="16"/>
        <v>0.63</v>
      </c>
      <c r="F47" s="399">
        <f t="shared" si="9"/>
        <v>0.63</v>
      </c>
      <c r="G47" s="374">
        <v>0</v>
      </c>
      <c r="H47" s="374">
        <v>0</v>
      </c>
      <c r="I47" s="374">
        <v>0</v>
      </c>
      <c r="J47" s="374">
        <v>0</v>
      </c>
      <c r="K47" s="374">
        <v>0</v>
      </c>
      <c r="L47" s="374">
        <v>0.63</v>
      </c>
      <c r="M47" s="374">
        <v>0.63</v>
      </c>
      <c r="N47" s="374">
        <v>0</v>
      </c>
      <c r="O47" s="374">
        <v>0</v>
      </c>
      <c r="P47" s="374">
        <v>0</v>
      </c>
      <c r="Q47" s="374">
        <v>0</v>
      </c>
      <c r="R47" s="374">
        <v>0</v>
      </c>
      <c r="S47" s="374">
        <v>0</v>
      </c>
      <c r="T47" s="374">
        <v>0</v>
      </c>
      <c r="U47" s="374">
        <v>0</v>
      </c>
      <c r="V47" s="374">
        <v>0</v>
      </c>
      <c r="W47" s="374">
        <v>0</v>
      </c>
      <c r="X47" s="374">
        <v>0</v>
      </c>
      <c r="Y47" s="374">
        <v>0</v>
      </c>
      <c r="Z47" s="374">
        <v>0</v>
      </c>
      <c r="AA47" s="374">
        <v>0</v>
      </c>
      <c r="AB47" s="372">
        <f t="shared" si="7"/>
        <v>0.63</v>
      </c>
      <c r="AC47" s="373">
        <f t="shared" si="8"/>
        <v>0</v>
      </c>
    </row>
    <row r="48" spans="1:29" ht="31.5" x14ac:dyDescent="0.25">
      <c r="A48" s="352" t="s">
        <v>139</v>
      </c>
      <c r="B48" s="353" t="s">
        <v>138</v>
      </c>
      <c r="C48" s="351">
        <f t="shared" si="18"/>
        <v>0</v>
      </c>
      <c r="D48" s="351">
        <v>0</v>
      </c>
      <c r="E48" s="400">
        <f t="shared" si="16"/>
        <v>0</v>
      </c>
      <c r="F48" s="399">
        <f t="shared" si="9"/>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2">
        <f t="shared" si="7"/>
        <v>0</v>
      </c>
      <c r="AC48" s="373">
        <f t="shared" si="8"/>
        <v>0</v>
      </c>
    </row>
    <row r="49" spans="1:29" x14ac:dyDescent="0.25">
      <c r="A49" s="352" t="s">
        <v>137</v>
      </c>
      <c r="B49" s="353" t="s">
        <v>136</v>
      </c>
      <c r="C49" s="351">
        <f t="shared" si="18"/>
        <v>0</v>
      </c>
      <c r="D49" s="351">
        <v>0</v>
      </c>
      <c r="E49" s="400">
        <f t="shared" si="16"/>
        <v>0</v>
      </c>
      <c r="F49" s="399">
        <f t="shared" si="9"/>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2">
        <f t="shared" si="7"/>
        <v>0</v>
      </c>
      <c r="AC49" s="373">
        <f t="shared" si="8"/>
        <v>0</v>
      </c>
    </row>
    <row r="50" spans="1:29" ht="18.75" x14ac:dyDescent="0.25">
      <c r="A50" s="352" t="s">
        <v>135</v>
      </c>
      <c r="B50" s="354" t="s">
        <v>572</v>
      </c>
      <c r="C50" s="351">
        <f t="shared" si="18"/>
        <v>0</v>
      </c>
      <c r="D50" s="351">
        <v>0</v>
      </c>
      <c r="E50" s="400">
        <f t="shared" si="16"/>
        <v>0</v>
      </c>
      <c r="F50" s="399">
        <f t="shared" si="9"/>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2">
        <f t="shared" si="7"/>
        <v>0</v>
      </c>
      <c r="AC50" s="373">
        <f t="shared" si="8"/>
        <v>0</v>
      </c>
    </row>
    <row r="51" spans="1:29" ht="35.25" customHeight="1" x14ac:dyDescent="0.25">
      <c r="A51" s="349" t="s">
        <v>56</v>
      </c>
      <c r="B51" s="350" t="s">
        <v>134</v>
      </c>
      <c r="C51" s="351">
        <v>0</v>
      </c>
      <c r="D51" s="351">
        <v>0</v>
      </c>
      <c r="E51" s="400">
        <f t="shared" si="16"/>
        <v>0</v>
      </c>
      <c r="F51" s="399">
        <f t="shared" si="9"/>
        <v>0</v>
      </c>
      <c r="G51" s="372">
        <v>0</v>
      </c>
      <c r="H51" s="372">
        <v>0</v>
      </c>
      <c r="I51" s="372">
        <v>0</v>
      </c>
      <c r="J51" s="372">
        <v>0</v>
      </c>
      <c r="K51" s="372">
        <v>0</v>
      </c>
      <c r="L51" s="372">
        <v>0</v>
      </c>
      <c r="M51" s="372">
        <v>0</v>
      </c>
      <c r="N51" s="372">
        <v>0</v>
      </c>
      <c r="O51" s="372">
        <v>0</v>
      </c>
      <c r="P51" s="372">
        <v>0</v>
      </c>
      <c r="Q51" s="372">
        <v>0</v>
      </c>
      <c r="R51" s="372">
        <v>0</v>
      </c>
      <c r="S51" s="372">
        <v>0</v>
      </c>
      <c r="T51" s="372">
        <v>0</v>
      </c>
      <c r="U51" s="372">
        <v>0</v>
      </c>
      <c r="V51" s="376">
        <v>0</v>
      </c>
      <c r="W51" s="372">
        <v>0</v>
      </c>
      <c r="X51" s="372">
        <v>0</v>
      </c>
      <c r="Y51" s="372">
        <v>0</v>
      </c>
      <c r="Z51" s="372">
        <v>0</v>
      </c>
      <c r="AA51" s="372">
        <v>0</v>
      </c>
      <c r="AB51" s="372">
        <f t="shared" si="7"/>
        <v>0</v>
      </c>
      <c r="AC51" s="373">
        <f t="shared" si="8"/>
        <v>0</v>
      </c>
    </row>
    <row r="52" spans="1:29" x14ac:dyDescent="0.25">
      <c r="A52" s="352" t="s">
        <v>133</v>
      </c>
      <c r="B52" s="353" t="s">
        <v>132</v>
      </c>
      <c r="C52" s="351">
        <f>C30</f>
        <v>4.1525886900000009</v>
      </c>
      <c r="D52" s="351">
        <v>0</v>
      </c>
      <c r="E52" s="400">
        <f t="shared" si="16"/>
        <v>4.1525886900000009</v>
      </c>
      <c r="F52" s="399">
        <f t="shared" si="9"/>
        <v>4.1525886900000009</v>
      </c>
      <c r="G52" s="374">
        <v>0</v>
      </c>
      <c r="H52" s="374">
        <v>0</v>
      </c>
      <c r="I52" s="374">
        <v>0</v>
      </c>
      <c r="J52" s="374">
        <v>0</v>
      </c>
      <c r="K52" s="374">
        <v>0</v>
      </c>
      <c r="L52" s="374">
        <v>4.1525886900000009</v>
      </c>
      <c r="M52" s="374">
        <v>4.1525886900000009</v>
      </c>
      <c r="N52" s="374">
        <v>0</v>
      </c>
      <c r="O52" s="374">
        <v>0</v>
      </c>
      <c r="P52" s="374">
        <v>0</v>
      </c>
      <c r="Q52" s="374">
        <v>0</v>
      </c>
      <c r="R52" s="374">
        <v>0</v>
      </c>
      <c r="S52" s="374">
        <v>0</v>
      </c>
      <c r="T52" s="374">
        <v>0</v>
      </c>
      <c r="U52" s="374">
        <v>0</v>
      </c>
      <c r="V52" s="374">
        <v>0</v>
      </c>
      <c r="W52" s="374">
        <v>0</v>
      </c>
      <c r="X52" s="374">
        <v>0</v>
      </c>
      <c r="Y52" s="374">
        <v>0</v>
      </c>
      <c r="Z52" s="374">
        <v>0</v>
      </c>
      <c r="AA52" s="374">
        <v>0</v>
      </c>
      <c r="AB52" s="372">
        <f t="shared" si="7"/>
        <v>4.1525886900000009</v>
      </c>
      <c r="AC52" s="373">
        <f t="shared" si="8"/>
        <v>0</v>
      </c>
    </row>
    <row r="53" spans="1:29" x14ac:dyDescent="0.25">
      <c r="A53" s="352" t="s">
        <v>131</v>
      </c>
      <c r="B53" s="353" t="s">
        <v>125</v>
      </c>
      <c r="C53" s="351">
        <v>0</v>
      </c>
      <c r="D53" s="351">
        <v>0</v>
      </c>
      <c r="E53" s="400">
        <f t="shared" si="16"/>
        <v>0</v>
      </c>
      <c r="F53" s="399">
        <f t="shared" si="9"/>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5">
        <v>0</v>
      </c>
      <c r="W53" s="374">
        <v>0</v>
      </c>
      <c r="X53" s="374">
        <v>0</v>
      </c>
      <c r="Y53" s="374">
        <v>0</v>
      </c>
      <c r="Z53" s="374">
        <v>0</v>
      </c>
      <c r="AA53" s="374">
        <v>0</v>
      </c>
      <c r="AB53" s="372">
        <f t="shared" si="7"/>
        <v>0</v>
      </c>
      <c r="AC53" s="373">
        <f t="shared" si="8"/>
        <v>0</v>
      </c>
    </row>
    <row r="54" spans="1:29" x14ac:dyDescent="0.25">
      <c r="A54" s="352" t="s">
        <v>130</v>
      </c>
      <c r="B54" s="354" t="s">
        <v>124</v>
      </c>
      <c r="C54" s="355">
        <f>C45</f>
        <v>0.25</v>
      </c>
      <c r="D54" s="355">
        <v>0</v>
      </c>
      <c r="E54" s="400">
        <f t="shared" si="16"/>
        <v>0.25</v>
      </c>
      <c r="F54" s="399">
        <f t="shared" si="9"/>
        <v>0.25</v>
      </c>
      <c r="G54" s="374">
        <v>0</v>
      </c>
      <c r="H54" s="374">
        <v>0</v>
      </c>
      <c r="I54" s="374">
        <v>0</v>
      </c>
      <c r="J54" s="374">
        <v>0</v>
      </c>
      <c r="K54" s="374">
        <v>0</v>
      </c>
      <c r="L54" s="374">
        <v>0.25</v>
      </c>
      <c r="M54" s="374">
        <v>0.25</v>
      </c>
      <c r="N54" s="374">
        <v>0</v>
      </c>
      <c r="O54" s="374">
        <v>0</v>
      </c>
      <c r="P54" s="374">
        <v>0</v>
      </c>
      <c r="Q54" s="374">
        <v>0</v>
      </c>
      <c r="R54" s="374">
        <v>0</v>
      </c>
      <c r="S54" s="374">
        <v>0</v>
      </c>
      <c r="T54" s="374">
        <v>0</v>
      </c>
      <c r="U54" s="374">
        <v>0</v>
      </c>
      <c r="V54" s="374">
        <v>0</v>
      </c>
      <c r="W54" s="374">
        <v>0</v>
      </c>
      <c r="X54" s="374">
        <v>0</v>
      </c>
      <c r="Y54" s="374">
        <v>0</v>
      </c>
      <c r="Z54" s="374">
        <v>0</v>
      </c>
      <c r="AA54" s="374">
        <v>0</v>
      </c>
      <c r="AB54" s="372">
        <f t="shared" si="7"/>
        <v>0.25</v>
      </c>
      <c r="AC54" s="373">
        <f t="shared" si="8"/>
        <v>0</v>
      </c>
    </row>
    <row r="55" spans="1:29" x14ac:dyDescent="0.25">
      <c r="A55" s="352" t="s">
        <v>129</v>
      </c>
      <c r="B55" s="354" t="s">
        <v>123</v>
      </c>
      <c r="C55" s="355">
        <v>0</v>
      </c>
      <c r="D55" s="355">
        <v>0</v>
      </c>
      <c r="E55" s="400">
        <f t="shared" si="16"/>
        <v>0</v>
      </c>
      <c r="F55" s="399">
        <f t="shared" si="9"/>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2">
        <f t="shared" si="7"/>
        <v>0</v>
      </c>
      <c r="AC55" s="373">
        <f t="shared" si="8"/>
        <v>0</v>
      </c>
    </row>
    <row r="56" spans="1:29" x14ac:dyDescent="0.25">
      <c r="A56" s="352" t="s">
        <v>128</v>
      </c>
      <c r="B56" s="354" t="s">
        <v>122</v>
      </c>
      <c r="C56" s="355">
        <f>C47+C48+C49</f>
        <v>0.63</v>
      </c>
      <c r="D56" s="355">
        <v>0</v>
      </c>
      <c r="E56" s="400">
        <f t="shared" si="16"/>
        <v>0.63</v>
      </c>
      <c r="F56" s="399">
        <f t="shared" si="9"/>
        <v>0.63</v>
      </c>
      <c r="G56" s="374">
        <v>0</v>
      </c>
      <c r="H56" s="374">
        <v>0</v>
      </c>
      <c r="I56" s="374">
        <v>0</v>
      </c>
      <c r="J56" s="374">
        <v>0</v>
      </c>
      <c r="K56" s="374">
        <v>0</v>
      </c>
      <c r="L56" s="374">
        <v>0.63</v>
      </c>
      <c r="M56" s="374">
        <v>0.63</v>
      </c>
      <c r="N56" s="374">
        <v>0</v>
      </c>
      <c r="O56" s="374">
        <v>0</v>
      </c>
      <c r="P56" s="374">
        <v>0</v>
      </c>
      <c r="Q56" s="374">
        <v>0</v>
      </c>
      <c r="R56" s="374">
        <v>0</v>
      </c>
      <c r="S56" s="374">
        <v>0</v>
      </c>
      <c r="T56" s="374">
        <v>0</v>
      </c>
      <c r="U56" s="374">
        <v>0</v>
      </c>
      <c r="V56" s="374">
        <v>0</v>
      </c>
      <c r="W56" s="374">
        <v>0</v>
      </c>
      <c r="X56" s="374">
        <v>0</v>
      </c>
      <c r="Y56" s="374">
        <v>0</v>
      </c>
      <c r="Z56" s="374">
        <v>0</v>
      </c>
      <c r="AA56" s="374">
        <v>0</v>
      </c>
      <c r="AB56" s="372">
        <f t="shared" si="7"/>
        <v>0.63</v>
      </c>
      <c r="AC56" s="373">
        <f t="shared" si="8"/>
        <v>0</v>
      </c>
    </row>
    <row r="57" spans="1:29" ht="18.75" x14ac:dyDescent="0.25">
      <c r="A57" s="352" t="s">
        <v>127</v>
      </c>
      <c r="B57" s="354" t="s">
        <v>572</v>
      </c>
      <c r="C57" s="355">
        <f>C50</f>
        <v>0</v>
      </c>
      <c r="D57" s="355">
        <v>0</v>
      </c>
      <c r="E57" s="400">
        <f t="shared" si="16"/>
        <v>0</v>
      </c>
      <c r="F57" s="399">
        <f t="shared" si="9"/>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2">
        <f t="shared" si="7"/>
        <v>0</v>
      </c>
      <c r="AC57" s="373">
        <f t="shared" si="8"/>
        <v>0</v>
      </c>
    </row>
    <row r="58" spans="1:29" ht="36.75" customHeight="1" x14ac:dyDescent="0.25">
      <c r="A58" s="349" t="s">
        <v>55</v>
      </c>
      <c r="B58" s="356" t="s">
        <v>224</v>
      </c>
      <c r="C58" s="355">
        <v>0</v>
      </c>
      <c r="D58" s="355">
        <v>0</v>
      </c>
      <c r="E58" s="400">
        <f t="shared" si="16"/>
        <v>0</v>
      </c>
      <c r="F58" s="399">
        <f t="shared" si="9"/>
        <v>0</v>
      </c>
      <c r="G58" s="372">
        <v>0</v>
      </c>
      <c r="H58" s="372">
        <v>0</v>
      </c>
      <c r="I58" s="372">
        <v>0</v>
      </c>
      <c r="J58" s="372">
        <v>0</v>
      </c>
      <c r="K58" s="372">
        <v>0</v>
      </c>
      <c r="L58" s="372">
        <v>0</v>
      </c>
      <c r="M58" s="372">
        <v>0</v>
      </c>
      <c r="N58" s="372">
        <v>0</v>
      </c>
      <c r="O58" s="372">
        <v>0</v>
      </c>
      <c r="P58" s="372">
        <v>0</v>
      </c>
      <c r="Q58" s="372">
        <v>0</v>
      </c>
      <c r="R58" s="372">
        <v>0</v>
      </c>
      <c r="S58" s="372">
        <v>0</v>
      </c>
      <c r="T58" s="372">
        <v>0</v>
      </c>
      <c r="U58" s="372">
        <v>0</v>
      </c>
      <c r="V58" s="376">
        <v>0</v>
      </c>
      <c r="W58" s="372">
        <v>0</v>
      </c>
      <c r="X58" s="372">
        <v>0</v>
      </c>
      <c r="Y58" s="372">
        <v>0</v>
      </c>
      <c r="Z58" s="372">
        <v>0</v>
      </c>
      <c r="AA58" s="372">
        <v>0</v>
      </c>
      <c r="AB58" s="372">
        <f t="shared" si="7"/>
        <v>0</v>
      </c>
      <c r="AC58" s="373">
        <f t="shared" si="8"/>
        <v>0</v>
      </c>
    </row>
    <row r="59" spans="1:29" x14ac:dyDescent="0.25">
      <c r="A59" s="349" t="s">
        <v>53</v>
      </c>
      <c r="B59" s="350" t="s">
        <v>126</v>
      </c>
      <c r="C59" s="351">
        <v>0</v>
      </c>
      <c r="D59" s="351">
        <v>0</v>
      </c>
      <c r="E59" s="400">
        <f t="shared" si="16"/>
        <v>0</v>
      </c>
      <c r="F59" s="399">
        <f t="shared" si="9"/>
        <v>0</v>
      </c>
      <c r="G59" s="372">
        <v>0</v>
      </c>
      <c r="H59" s="372">
        <v>0</v>
      </c>
      <c r="I59" s="372">
        <v>0</v>
      </c>
      <c r="J59" s="372">
        <v>0</v>
      </c>
      <c r="K59" s="372">
        <v>0</v>
      </c>
      <c r="L59" s="372">
        <v>0</v>
      </c>
      <c r="M59" s="372">
        <v>0</v>
      </c>
      <c r="N59" s="372">
        <v>0</v>
      </c>
      <c r="O59" s="372">
        <v>0</v>
      </c>
      <c r="P59" s="372">
        <v>0</v>
      </c>
      <c r="Q59" s="372">
        <v>0</v>
      </c>
      <c r="R59" s="372">
        <v>0</v>
      </c>
      <c r="S59" s="372">
        <v>0</v>
      </c>
      <c r="T59" s="372">
        <v>0</v>
      </c>
      <c r="U59" s="372">
        <v>0</v>
      </c>
      <c r="V59" s="376">
        <v>0</v>
      </c>
      <c r="W59" s="372">
        <v>0</v>
      </c>
      <c r="X59" s="372">
        <v>0</v>
      </c>
      <c r="Y59" s="372">
        <v>0</v>
      </c>
      <c r="Z59" s="372">
        <v>0</v>
      </c>
      <c r="AA59" s="372">
        <v>0</v>
      </c>
      <c r="AB59" s="372">
        <f t="shared" si="7"/>
        <v>0</v>
      </c>
      <c r="AC59" s="373">
        <f t="shared" si="8"/>
        <v>0</v>
      </c>
    </row>
    <row r="60" spans="1:29" x14ac:dyDescent="0.25">
      <c r="A60" s="352" t="s">
        <v>218</v>
      </c>
      <c r="B60" s="55" t="s">
        <v>146</v>
      </c>
      <c r="C60" s="241">
        <v>0</v>
      </c>
      <c r="D60" s="241">
        <v>0</v>
      </c>
      <c r="E60" s="400">
        <f t="shared" si="16"/>
        <v>0</v>
      </c>
      <c r="F60" s="399">
        <f t="shared" si="9"/>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2">
        <f t="shared" si="7"/>
        <v>0</v>
      </c>
      <c r="AC60" s="373">
        <f t="shared" si="8"/>
        <v>0</v>
      </c>
    </row>
    <row r="61" spans="1:29" x14ac:dyDescent="0.25">
      <c r="A61" s="352" t="s">
        <v>219</v>
      </c>
      <c r="B61" s="55" t="s">
        <v>144</v>
      </c>
      <c r="C61" s="241">
        <v>0</v>
      </c>
      <c r="D61" s="241">
        <v>0</v>
      </c>
      <c r="E61" s="400">
        <f t="shared" si="16"/>
        <v>0</v>
      </c>
      <c r="F61" s="399">
        <f t="shared" si="9"/>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2">
        <f t="shared" si="7"/>
        <v>0</v>
      </c>
      <c r="AC61" s="373">
        <f t="shared" si="8"/>
        <v>0</v>
      </c>
    </row>
    <row r="62" spans="1:29" x14ac:dyDescent="0.25">
      <c r="A62" s="352" t="s">
        <v>220</v>
      </c>
      <c r="B62" s="55" t="s">
        <v>142</v>
      </c>
      <c r="C62" s="241">
        <v>0</v>
      </c>
      <c r="D62" s="241">
        <v>0</v>
      </c>
      <c r="E62" s="400">
        <f t="shared" si="16"/>
        <v>0</v>
      </c>
      <c r="F62" s="399">
        <f t="shared" si="9"/>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2">
        <f t="shared" si="7"/>
        <v>0</v>
      </c>
      <c r="AC62" s="373">
        <f t="shared" si="8"/>
        <v>0</v>
      </c>
    </row>
    <row r="63" spans="1:29" x14ac:dyDescent="0.25">
      <c r="A63" s="352" t="s">
        <v>221</v>
      </c>
      <c r="B63" s="55" t="s">
        <v>223</v>
      </c>
      <c r="C63" s="241">
        <v>3.5000000000000003E-2</v>
      </c>
      <c r="D63" s="241">
        <v>0</v>
      </c>
      <c r="E63" s="400">
        <f t="shared" si="16"/>
        <v>3.5000000000000003E-2</v>
      </c>
      <c r="F63" s="399">
        <f t="shared" si="9"/>
        <v>3.5000000000000003E-2</v>
      </c>
      <c r="G63" s="374">
        <v>0</v>
      </c>
      <c r="H63" s="374">
        <v>0</v>
      </c>
      <c r="I63" s="374">
        <v>0</v>
      </c>
      <c r="J63" s="374">
        <v>0</v>
      </c>
      <c r="K63" s="374">
        <v>0</v>
      </c>
      <c r="L63" s="374">
        <v>3.5000000000000003E-2</v>
      </c>
      <c r="M63" s="374">
        <v>3.5000000000000003E-2</v>
      </c>
      <c r="N63" s="374">
        <v>0</v>
      </c>
      <c r="O63" s="374">
        <v>0</v>
      </c>
      <c r="P63" s="374">
        <v>0</v>
      </c>
      <c r="Q63" s="374">
        <v>0</v>
      </c>
      <c r="R63" s="374">
        <v>0</v>
      </c>
      <c r="S63" s="374">
        <v>0</v>
      </c>
      <c r="T63" s="374">
        <v>0</v>
      </c>
      <c r="U63" s="374">
        <v>0</v>
      </c>
      <c r="V63" s="374">
        <v>0</v>
      </c>
      <c r="W63" s="374">
        <v>0</v>
      </c>
      <c r="X63" s="374">
        <v>0</v>
      </c>
      <c r="Y63" s="374">
        <v>0</v>
      </c>
      <c r="Z63" s="374">
        <v>0</v>
      </c>
      <c r="AA63" s="374">
        <v>0</v>
      </c>
      <c r="AB63" s="372">
        <f t="shared" si="7"/>
        <v>3.5000000000000003E-2</v>
      </c>
      <c r="AC63" s="373">
        <f t="shared" si="8"/>
        <v>0</v>
      </c>
    </row>
    <row r="64" spans="1:29" ht="18.75" x14ac:dyDescent="0.25">
      <c r="A64" s="352" t="s">
        <v>222</v>
      </c>
      <c r="B64" s="354" t="s">
        <v>121</v>
      </c>
      <c r="C64" s="355">
        <v>0</v>
      </c>
      <c r="D64" s="355">
        <v>0</v>
      </c>
      <c r="E64" s="400">
        <f t="shared" si="16"/>
        <v>0</v>
      </c>
      <c r="F64" s="399">
        <f t="shared" si="9"/>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2">
        <f t="shared" si="7"/>
        <v>0</v>
      </c>
      <c r="AC64" s="373">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4"/>
      <c r="C66" s="534"/>
      <c r="D66" s="534"/>
      <c r="E66" s="534"/>
      <c r="F66" s="534"/>
      <c r="G66" s="534"/>
      <c r="H66" s="534"/>
      <c r="I66" s="534"/>
      <c r="J66" s="304"/>
      <c r="K66" s="304"/>
      <c r="L66" s="304"/>
      <c r="M66" s="304"/>
      <c r="N66" s="304"/>
      <c r="O66" s="304"/>
      <c r="P66" s="304"/>
      <c r="Q66" s="304"/>
      <c r="R66" s="304"/>
      <c r="S66" s="304"/>
      <c r="T66" s="304"/>
      <c r="U66" s="304"/>
      <c r="V66" s="304"/>
      <c r="W66" s="304"/>
      <c r="X66" s="304"/>
      <c r="Y66" s="304"/>
      <c r="Z66" s="304"/>
      <c r="AA66" s="304"/>
      <c r="AB66" s="52"/>
    </row>
    <row r="67" spans="1:28" x14ac:dyDescent="0.25">
      <c r="A67" s="49"/>
      <c r="B67" s="49"/>
      <c r="C67" s="49"/>
      <c r="D67" s="49"/>
      <c r="E67" s="49"/>
      <c r="F67" s="49"/>
      <c r="AB67" s="49"/>
    </row>
    <row r="68" spans="1:28" ht="50.25" customHeight="1" x14ac:dyDescent="0.25">
      <c r="A68" s="49"/>
      <c r="B68" s="535"/>
      <c r="C68" s="535"/>
      <c r="D68" s="535"/>
      <c r="E68" s="535"/>
      <c r="F68" s="535"/>
      <c r="G68" s="535"/>
      <c r="H68" s="535"/>
      <c r="I68" s="535"/>
      <c r="J68" s="305"/>
      <c r="K68" s="305"/>
      <c r="L68" s="305"/>
      <c r="M68" s="305"/>
      <c r="N68" s="305"/>
      <c r="O68" s="305"/>
      <c r="P68" s="305"/>
      <c r="Q68" s="305"/>
      <c r="R68" s="305"/>
      <c r="S68" s="305"/>
      <c r="T68" s="305"/>
      <c r="U68" s="305"/>
      <c r="V68" s="305"/>
      <c r="W68" s="305"/>
      <c r="X68" s="305"/>
      <c r="Y68" s="305"/>
      <c r="Z68" s="305"/>
      <c r="AA68" s="305"/>
      <c r="AB68" s="49"/>
    </row>
    <row r="69" spans="1:28" x14ac:dyDescent="0.25">
      <c r="A69" s="49"/>
      <c r="B69" s="49"/>
      <c r="C69" s="49"/>
      <c r="D69" s="49"/>
      <c r="E69" s="49"/>
      <c r="F69" s="49"/>
      <c r="AB69" s="49"/>
    </row>
    <row r="70" spans="1:28" ht="36.75" customHeight="1" x14ac:dyDescent="0.25">
      <c r="A70" s="49"/>
      <c r="B70" s="534"/>
      <c r="C70" s="534"/>
      <c r="D70" s="534"/>
      <c r="E70" s="534"/>
      <c r="F70" s="534"/>
      <c r="G70" s="534"/>
      <c r="H70" s="534"/>
      <c r="I70" s="534"/>
      <c r="J70" s="304"/>
      <c r="K70" s="304"/>
      <c r="L70" s="304"/>
      <c r="M70" s="304"/>
      <c r="N70" s="304"/>
      <c r="O70" s="304"/>
      <c r="P70" s="304"/>
      <c r="Q70" s="304"/>
      <c r="R70" s="304"/>
      <c r="S70" s="304"/>
      <c r="T70" s="304"/>
      <c r="U70" s="304"/>
      <c r="V70" s="304"/>
      <c r="W70" s="304"/>
      <c r="X70" s="304"/>
      <c r="Y70" s="304"/>
      <c r="Z70" s="304"/>
      <c r="AA70" s="304"/>
      <c r="AB70" s="49"/>
    </row>
    <row r="71" spans="1:28" x14ac:dyDescent="0.25">
      <c r="A71" s="49"/>
      <c r="B71" s="51"/>
      <c r="C71" s="51"/>
      <c r="D71" s="51"/>
      <c r="E71" s="51"/>
      <c r="F71" s="51"/>
      <c r="AB71" s="49"/>
    </row>
    <row r="72" spans="1:28" ht="51" customHeight="1" x14ac:dyDescent="0.25">
      <c r="A72" s="49"/>
      <c r="B72" s="534"/>
      <c r="C72" s="534"/>
      <c r="D72" s="534"/>
      <c r="E72" s="534"/>
      <c r="F72" s="534"/>
      <c r="G72" s="534"/>
      <c r="H72" s="534"/>
      <c r="I72" s="534"/>
      <c r="J72" s="304"/>
      <c r="K72" s="304"/>
      <c r="L72" s="304"/>
      <c r="M72" s="304"/>
      <c r="N72" s="304"/>
      <c r="O72" s="304"/>
      <c r="P72" s="304"/>
      <c r="Q72" s="304"/>
      <c r="R72" s="304"/>
      <c r="S72" s="304"/>
      <c r="T72" s="304"/>
      <c r="U72" s="304"/>
      <c r="V72" s="304"/>
      <c r="W72" s="304"/>
      <c r="X72" s="304"/>
      <c r="Y72" s="304"/>
      <c r="Z72" s="304"/>
      <c r="AA72" s="304"/>
      <c r="AB72" s="49"/>
    </row>
    <row r="73" spans="1:28" ht="32.25" customHeight="1" x14ac:dyDescent="0.25">
      <c r="A73" s="49"/>
      <c r="B73" s="535"/>
      <c r="C73" s="535"/>
      <c r="D73" s="535"/>
      <c r="E73" s="535"/>
      <c r="F73" s="535"/>
      <c r="G73" s="535"/>
      <c r="H73" s="535"/>
      <c r="I73" s="535"/>
      <c r="J73" s="305"/>
      <c r="K73" s="305"/>
      <c r="L73" s="305"/>
      <c r="M73" s="305"/>
      <c r="N73" s="305"/>
      <c r="O73" s="305"/>
      <c r="P73" s="305"/>
      <c r="Q73" s="305"/>
      <c r="R73" s="305"/>
      <c r="S73" s="305"/>
      <c r="T73" s="305"/>
      <c r="U73" s="305"/>
      <c r="V73" s="305"/>
      <c r="W73" s="305"/>
      <c r="X73" s="305"/>
      <c r="Y73" s="305"/>
      <c r="Z73" s="305"/>
      <c r="AA73" s="305"/>
      <c r="AB73" s="49"/>
    </row>
    <row r="74" spans="1:28" ht="51.75" customHeight="1" x14ac:dyDescent="0.25">
      <c r="A74" s="49"/>
      <c r="B74" s="534"/>
      <c r="C74" s="534"/>
      <c r="D74" s="534"/>
      <c r="E74" s="534"/>
      <c r="F74" s="534"/>
      <c r="G74" s="534"/>
      <c r="H74" s="534"/>
      <c r="I74" s="534"/>
      <c r="J74" s="304"/>
      <c r="K74" s="304"/>
      <c r="L74" s="304"/>
      <c r="M74" s="304"/>
      <c r="N74" s="304"/>
      <c r="O74" s="304"/>
      <c r="P74" s="304"/>
      <c r="Q74" s="304"/>
      <c r="R74" s="304"/>
      <c r="S74" s="304"/>
      <c r="T74" s="304"/>
      <c r="U74" s="304"/>
      <c r="V74" s="304"/>
      <c r="W74" s="304"/>
      <c r="X74" s="304"/>
      <c r="Y74" s="304"/>
      <c r="Z74" s="304"/>
      <c r="AA74" s="304"/>
      <c r="AB74" s="49"/>
    </row>
    <row r="75" spans="1:28" ht="21.75" customHeight="1" x14ac:dyDescent="0.25">
      <c r="A75" s="49"/>
      <c r="B75" s="532"/>
      <c r="C75" s="532"/>
      <c r="D75" s="532"/>
      <c r="E75" s="532"/>
      <c r="F75" s="532"/>
      <c r="G75" s="532"/>
      <c r="H75" s="532"/>
      <c r="I75" s="532"/>
      <c r="J75" s="302"/>
      <c r="K75" s="302"/>
      <c r="L75" s="302"/>
      <c r="M75" s="302"/>
      <c r="N75" s="302"/>
      <c r="O75" s="302"/>
      <c r="P75" s="302"/>
      <c r="Q75" s="302"/>
      <c r="R75" s="302"/>
      <c r="S75" s="302"/>
      <c r="T75" s="302"/>
      <c r="U75" s="302"/>
      <c r="V75" s="302"/>
      <c r="W75" s="302"/>
      <c r="X75" s="302"/>
      <c r="Y75" s="302"/>
      <c r="Z75" s="302"/>
      <c r="AA75" s="302"/>
      <c r="AB75" s="49"/>
    </row>
    <row r="76" spans="1:28" ht="23.25" customHeight="1" x14ac:dyDescent="0.25">
      <c r="A76" s="49"/>
      <c r="B76" s="50"/>
      <c r="C76" s="50"/>
      <c r="D76" s="50"/>
      <c r="E76" s="50"/>
      <c r="F76" s="50"/>
      <c r="AB76" s="49"/>
    </row>
    <row r="77" spans="1:28" ht="18.75" customHeight="1" x14ac:dyDescent="0.25">
      <c r="A77" s="49"/>
      <c r="B77" s="533"/>
      <c r="C77" s="533"/>
      <c r="D77" s="533"/>
      <c r="E77" s="533"/>
      <c r="F77" s="533"/>
      <c r="G77" s="533"/>
      <c r="H77" s="533"/>
      <c r="I77" s="533"/>
      <c r="J77" s="303"/>
      <c r="K77" s="303"/>
      <c r="L77" s="303"/>
      <c r="M77" s="303"/>
      <c r="N77" s="303"/>
      <c r="O77" s="303"/>
      <c r="P77" s="303"/>
      <c r="Q77" s="303"/>
      <c r="R77" s="303"/>
      <c r="S77" s="303"/>
      <c r="T77" s="303"/>
      <c r="U77" s="303"/>
      <c r="V77" s="303"/>
      <c r="W77" s="303"/>
      <c r="X77" s="303"/>
      <c r="Y77" s="303"/>
      <c r="Z77" s="303"/>
      <c r="AA77" s="303"/>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D64">
    <cfRule type="cellIs" dxfId="14" priority="19" operator="notEqual">
      <formula>0</formula>
    </cfRule>
  </conditionalFormatting>
  <conditionalFormatting sqref="AC24:AC64">
    <cfRule type="cellIs" dxfId="13" priority="15" operator="notEqual">
      <formula>0</formula>
    </cfRule>
  </conditionalFormatting>
  <conditionalFormatting sqref="L24:L29 O24:S29 O31:S64 L31:L34 L35:M64">
    <cfRule type="cellIs" dxfId="12" priority="14" operator="notEqual">
      <formula>0</formula>
    </cfRule>
  </conditionalFormatting>
  <conditionalFormatting sqref="T24:AB24 T35:AB64 T31:W34 T25:W29 Y25:AB34 O30:W30 K24:K29 K30:L30 K31:K64 G24:I64">
    <cfRule type="cellIs" dxfId="11" priority="16" operator="notEqual">
      <formula>0</formula>
    </cfRule>
  </conditionalFormatting>
  <conditionalFormatting sqref="X25:X34">
    <cfRule type="cellIs" dxfId="10" priority="13" operator="notEqual">
      <formula>0</formula>
    </cfRule>
  </conditionalFormatting>
  <conditionalFormatting sqref="E24:E64">
    <cfRule type="cellIs" dxfId="9" priority="12" operator="notEqual">
      <formula>0</formula>
    </cfRule>
  </conditionalFormatting>
  <conditionalFormatting sqref="N24:N29 N31:N64">
    <cfRule type="cellIs" dxfId="8" priority="10" operator="notEqual">
      <formula>0</formula>
    </cfRule>
  </conditionalFormatting>
  <conditionalFormatting sqref="N30">
    <cfRule type="cellIs" dxfId="7" priority="11" operator="notEqual">
      <formula>0</formula>
    </cfRule>
  </conditionalFormatting>
  <conditionalFormatting sqref="J24:J29 J31:J64">
    <cfRule type="cellIs" dxfId="6" priority="8" operator="notEqual">
      <formula>0</formula>
    </cfRule>
  </conditionalFormatting>
  <conditionalFormatting sqref="J30">
    <cfRule type="cellIs" dxfId="5" priority="9" operator="notEqual">
      <formula>0</formula>
    </cfRule>
  </conditionalFormatting>
  <conditionalFormatting sqref="F30">
    <cfRule type="cellIs" dxfId="4" priority="6" operator="notEqual">
      <formula>0</formula>
    </cfRule>
  </conditionalFormatting>
  <conditionalFormatting sqref="F30">
    <cfRule type="cellIs" dxfId="3" priority="7" operator="greaterThan">
      <formula>0</formula>
    </cfRule>
  </conditionalFormatting>
  <conditionalFormatting sqref="F24:F29 F31:F64">
    <cfRule type="cellIs" dxfId="2" priority="5" operator="notEqual">
      <formula>0</formula>
    </cfRule>
  </conditionalFormatting>
  <conditionalFormatting sqref="M24:M29 M31:M3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E26" sqref="E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5.85546875" style="18" customWidth="1"/>
    <col min="30" max="30" width="13.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514</v>
      </c>
    </row>
    <row r="4" spans="1:48" ht="18.75" x14ac:dyDescent="0.3">
      <c r="AV4" s="14"/>
    </row>
    <row r="5" spans="1:48"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4"/>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9" t="s">
        <v>5</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45" t="str">
        <f>'1. паспорт местоположение'!A12:C12</f>
        <v>N_22-1290</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9" t="s">
        <v>4</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ht="33" customHeight="1" x14ac:dyDescent="0.25">
      <c r="A15" s="445"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49" t="s">
        <v>3</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564"/>
      <c r="B17" s="564"/>
      <c r="C17" s="564"/>
      <c r="D17" s="564"/>
      <c r="E17" s="564"/>
      <c r="F17" s="564"/>
      <c r="G17" s="564"/>
      <c r="H17" s="564"/>
      <c r="I17" s="564"/>
      <c r="J17" s="564"/>
      <c r="K17" s="564"/>
      <c r="L17" s="564"/>
      <c r="M17" s="564"/>
      <c r="N17" s="564"/>
      <c r="O17" s="564"/>
      <c r="P17" s="564"/>
      <c r="Q17" s="564"/>
      <c r="R17" s="564"/>
      <c r="S17" s="564"/>
      <c r="T17" s="564"/>
      <c r="U17" s="564"/>
      <c r="V17" s="564"/>
      <c r="W17" s="564"/>
      <c r="X17" s="564"/>
      <c r="Y17" s="564"/>
      <c r="Z17" s="564"/>
      <c r="AA17" s="564"/>
      <c r="AB17" s="564"/>
      <c r="AC17" s="564"/>
      <c r="AD17" s="564"/>
      <c r="AE17" s="564"/>
      <c r="AF17" s="564"/>
      <c r="AG17" s="564"/>
      <c r="AH17" s="564"/>
      <c r="AI17" s="564"/>
      <c r="AJ17" s="564"/>
      <c r="AK17" s="564"/>
      <c r="AL17" s="564"/>
      <c r="AM17" s="564"/>
      <c r="AN17" s="564"/>
      <c r="AO17" s="564"/>
      <c r="AP17" s="564"/>
      <c r="AQ17" s="564"/>
      <c r="AR17" s="564"/>
      <c r="AS17" s="564"/>
      <c r="AT17" s="564"/>
      <c r="AU17" s="564"/>
      <c r="AV17" s="564"/>
    </row>
    <row r="18" spans="1:48" ht="14.25" customHeight="1" x14ac:dyDescent="0.25">
      <c r="A18" s="564"/>
      <c r="B18" s="564"/>
      <c r="C18" s="564"/>
      <c r="D18" s="564"/>
      <c r="E18" s="564"/>
      <c r="F18" s="564"/>
      <c r="G18" s="564"/>
      <c r="H18" s="564"/>
      <c r="I18" s="564"/>
      <c r="J18" s="564"/>
      <c r="K18" s="564"/>
      <c r="L18" s="564"/>
      <c r="M18" s="564"/>
      <c r="N18" s="564"/>
      <c r="O18" s="564"/>
      <c r="P18" s="564"/>
      <c r="Q18" s="564"/>
      <c r="R18" s="564"/>
      <c r="S18" s="564"/>
      <c r="T18" s="564"/>
      <c r="U18" s="564"/>
      <c r="V18" s="564"/>
      <c r="W18" s="564"/>
      <c r="X18" s="564"/>
      <c r="Y18" s="564"/>
      <c r="Z18" s="564"/>
      <c r="AA18" s="564"/>
      <c r="AB18" s="564"/>
      <c r="AC18" s="564"/>
      <c r="AD18" s="564"/>
      <c r="AE18" s="564"/>
      <c r="AF18" s="564"/>
      <c r="AG18" s="564"/>
      <c r="AH18" s="564"/>
      <c r="AI18" s="564"/>
      <c r="AJ18" s="564"/>
      <c r="AK18" s="564"/>
      <c r="AL18" s="564"/>
      <c r="AM18" s="564"/>
      <c r="AN18" s="564"/>
      <c r="AO18" s="564"/>
      <c r="AP18" s="564"/>
      <c r="AQ18" s="564"/>
      <c r="AR18" s="564"/>
      <c r="AS18" s="564"/>
      <c r="AT18" s="564"/>
      <c r="AU18" s="564"/>
      <c r="AV18" s="564"/>
    </row>
    <row r="19" spans="1:48" x14ac:dyDescent="0.25">
      <c r="A19" s="564"/>
      <c r="B19" s="564"/>
      <c r="C19" s="564"/>
      <c r="D19" s="564"/>
      <c r="E19" s="564"/>
      <c r="F19" s="564"/>
      <c r="G19" s="564"/>
      <c r="H19" s="564"/>
      <c r="I19" s="564"/>
      <c r="J19" s="564"/>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4"/>
      <c r="AR19" s="564"/>
      <c r="AS19" s="564"/>
      <c r="AT19" s="564"/>
      <c r="AU19" s="564"/>
      <c r="AV19" s="564"/>
    </row>
    <row r="20" spans="1:48" s="21" customFormat="1" x14ac:dyDescent="0.25">
      <c r="A20" s="565"/>
      <c r="B20" s="565"/>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row>
    <row r="21" spans="1:48" s="21" customFormat="1" x14ac:dyDescent="0.25">
      <c r="A21" s="553" t="s">
        <v>440</v>
      </c>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row>
    <row r="22" spans="1:48" s="21" customFormat="1" ht="58.5" customHeight="1" x14ac:dyDescent="0.25">
      <c r="A22" s="544" t="s">
        <v>49</v>
      </c>
      <c r="B22" s="555" t="s">
        <v>21</v>
      </c>
      <c r="C22" s="544" t="s">
        <v>48</v>
      </c>
      <c r="D22" s="544" t="s">
        <v>47</v>
      </c>
      <c r="E22" s="558" t="s">
        <v>451</v>
      </c>
      <c r="F22" s="559"/>
      <c r="G22" s="559"/>
      <c r="H22" s="559"/>
      <c r="I22" s="559"/>
      <c r="J22" s="559"/>
      <c r="K22" s="559"/>
      <c r="L22" s="560"/>
      <c r="M22" s="544" t="s">
        <v>46</v>
      </c>
      <c r="N22" s="544" t="s">
        <v>45</v>
      </c>
      <c r="O22" s="544" t="s">
        <v>44</v>
      </c>
      <c r="P22" s="539" t="s">
        <v>232</v>
      </c>
      <c r="Q22" s="539" t="s">
        <v>43</v>
      </c>
      <c r="R22" s="539" t="s">
        <v>42</v>
      </c>
      <c r="S22" s="539" t="s">
        <v>41</v>
      </c>
      <c r="T22" s="539"/>
      <c r="U22" s="561" t="s">
        <v>40</v>
      </c>
      <c r="V22" s="561" t="s">
        <v>39</v>
      </c>
      <c r="W22" s="539" t="s">
        <v>38</v>
      </c>
      <c r="X22" s="539" t="s">
        <v>37</v>
      </c>
      <c r="Y22" s="539" t="s">
        <v>36</v>
      </c>
      <c r="Z22" s="546" t="s">
        <v>35</v>
      </c>
      <c r="AA22" s="539" t="s">
        <v>34</v>
      </c>
      <c r="AB22" s="539" t="s">
        <v>33</v>
      </c>
      <c r="AC22" s="539" t="s">
        <v>32</v>
      </c>
      <c r="AD22" s="539" t="s">
        <v>31</v>
      </c>
      <c r="AE22" s="539" t="s">
        <v>30</v>
      </c>
      <c r="AF22" s="539" t="s">
        <v>29</v>
      </c>
      <c r="AG22" s="539"/>
      <c r="AH22" s="539"/>
      <c r="AI22" s="539"/>
      <c r="AJ22" s="539"/>
      <c r="AK22" s="539"/>
      <c r="AL22" s="539" t="s">
        <v>28</v>
      </c>
      <c r="AM22" s="539"/>
      <c r="AN22" s="539"/>
      <c r="AO22" s="539"/>
      <c r="AP22" s="539" t="s">
        <v>27</v>
      </c>
      <c r="AQ22" s="539"/>
      <c r="AR22" s="539" t="s">
        <v>26</v>
      </c>
      <c r="AS22" s="539" t="s">
        <v>25</v>
      </c>
      <c r="AT22" s="539" t="s">
        <v>24</v>
      </c>
      <c r="AU22" s="539" t="s">
        <v>23</v>
      </c>
      <c r="AV22" s="547" t="s">
        <v>22</v>
      </c>
    </row>
    <row r="23" spans="1:48" s="21" customFormat="1" ht="64.5" customHeight="1" x14ac:dyDescent="0.25">
      <c r="A23" s="554"/>
      <c r="B23" s="556"/>
      <c r="C23" s="554"/>
      <c r="D23" s="554"/>
      <c r="E23" s="549" t="s">
        <v>20</v>
      </c>
      <c r="F23" s="540" t="s">
        <v>125</v>
      </c>
      <c r="G23" s="540" t="s">
        <v>124</v>
      </c>
      <c r="H23" s="540" t="s">
        <v>123</v>
      </c>
      <c r="I23" s="542" t="s">
        <v>361</v>
      </c>
      <c r="J23" s="542" t="s">
        <v>362</v>
      </c>
      <c r="K23" s="542" t="s">
        <v>363</v>
      </c>
      <c r="L23" s="540" t="s">
        <v>73</v>
      </c>
      <c r="M23" s="554"/>
      <c r="N23" s="554"/>
      <c r="O23" s="554"/>
      <c r="P23" s="539"/>
      <c r="Q23" s="539"/>
      <c r="R23" s="539"/>
      <c r="S23" s="551" t="s">
        <v>1</v>
      </c>
      <c r="T23" s="551" t="s">
        <v>8</v>
      </c>
      <c r="U23" s="561"/>
      <c r="V23" s="561"/>
      <c r="W23" s="539"/>
      <c r="X23" s="539"/>
      <c r="Y23" s="539"/>
      <c r="Z23" s="539"/>
      <c r="AA23" s="539"/>
      <c r="AB23" s="539"/>
      <c r="AC23" s="539"/>
      <c r="AD23" s="539"/>
      <c r="AE23" s="539"/>
      <c r="AF23" s="539" t="s">
        <v>19</v>
      </c>
      <c r="AG23" s="539"/>
      <c r="AH23" s="539" t="s">
        <v>18</v>
      </c>
      <c r="AI23" s="539"/>
      <c r="AJ23" s="544" t="s">
        <v>17</v>
      </c>
      <c r="AK23" s="544" t="s">
        <v>16</v>
      </c>
      <c r="AL23" s="544" t="s">
        <v>15</v>
      </c>
      <c r="AM23" s="544" t="s">
        <v>14</v>
      </c>
      <c r="AN23" s="544" t="s">
        <v>13</v>
      </c>
      <c r="AO23" s="544" t="s">
        <v>12</v>
      </c>
      <c r="AP23" s="544" t="s">
        <v>11</v>
      </c>
      <c r="AQ23" s="562" t="s">
        <v>8</v>
      </c>
      <c r="AR23" s="539"/>
      <c r="AS23" s="539"/>
      <c r="AT23" s="539"/>
      <c r="AU23" s="539"/>
      <c r="AV23" s="548"/>
    </row>
    <row r="24" spans="1:48" s="21" customFormat="1" ht="96.75" customHeight="1" x14ac:dyDescent="0.25">
      <c r="A24" s="545"/>
      <c r="B24" s="557"/>
      <c r="C24" s="545"/>
      <c r="D24" s="545"/>
      <c r="E24" s="550"/>
      <c r="F24" s="541"/>
      <c r="G24" s="541"/>
      <c r="H24" s="541"/>
      <c r="I24" s="543"/>
      <c r="J24" s="543"/>
      <c r="K24" s="543"/>
      <c r="L24" s="541"/>
      <c r="M24" s="545"/>
      <c r="N24" s="545"/>
      <c r="O24" s="545"/>
      <c r="P24" s="539"/>
      <c r="Q24" s="539"/>
      <c r="R24" s="539"/>
      <c r="S24" s="552"/>
      <c r="T24" s="552"/>
      <c r="U24" s="561"/>
      <c r="V24" s="561"/>
      <c r="W24" s="539"/>
      <c r="X24" s="539"/>
      <c r="Y24" s="539"/>
      <c r="Z24" s="539"/>
      <c r="AA24" s="539"/>
      <c r="AB24" s="539"/>
      <c r="AC24" s="539"/>
      <c r="AD24" s="539"/>
      <c r="AE24" s="539"/>
      <c r="AF24" s="92" t="s">
        <v>10</v>
      </c>
      <c r="AG24" s="92" t="s">
        <v>9</v>
      </c>
      <c r="AH24" s="93" t="s">
        <v>1</v>
      </c>
      <c r="AI24" s="93" t="s">
        <v>8</v>
      </c>
      <c r="AJ24" s="545"/>
      <c r="AK24" s="545"/>
      <c r="AL24" s="545"/>
      <c r="AM24" s="545"/>
      <c r="AN24" s="545"/>
      <c r="AO24" s="545"/>
      <c r="AP24" s="545"/>
      <c r="AQ24" s="563"/>
      <c r="AR24" s="539"/>
      <c r="AS24" s="539"/>
      <c r="AT24" s="539"/>
      <c r="AU24" s="539"/>
      <c r="AV24" s="54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70" x14ac:dyDescent="0.2">
      <c r="A26" s="357">
        <v>1</v>
      </c>
      <c r="B26" s="358" t="s">
        <v>529</v>
      </c>
      <c r="C26" s="358" t="s">
        <v>61</v>
      </c>
      <c r="D26" s="359">
        <f>'6.1. Паспорт сетевой график'!H53</f>
        <v>46022</v>
      </c>
      <c r="E26" s="357"/>
      <c r="F26" s="357"/>
      <c r="G26" s="360">
        <f>'6.2. Паспорт фин осв ввод'!C37</f>
        <v>0.25</v>
      </c>
      <c r="H26" s="357"/>
      <c r="I26" s="360">
        <f>'6.2. Паспорт фин осв ввод'!C39</f>
        <v>0.63</v>
      </c>
      <c r="J26" s="357"/>
      <c r="K26" s="357"/>
      <c r="L26" s="357"/>
      <c r="M26" s="421" t="s">
        <v>584</v>
      </c>
      <c r="N26" s="422" t="s">
        <v>585</v>
      </c>
      <c r="O26" s="422" t="s">
        <v>529</v>
      </c>
      <c r="P26" s="423">
        <v>1082.5601300000001</v>
      </c>
      <c r="Q26" s="421" t="s">
        <v>586</v>
      </c>
      <c r="R26" s="423">
        <f>P26</f>
        <v>1082.5601300000001</v>
      </c>
      <c r="S26" s="421" t="s">
        <v>587</v>
      </c>
      <c r="T26" s="421" t="s">
        <v>588</v>
      </c>
      <c r="U26" s="424">
        <v>3</v>
      </c>
      <c r="V26" s="424">
        <v>3</v>
      </c>
      <c r="W26" s="422" t="s">
        <v>589</v>
      </c>
      <c r="X26" s="423">
        <v>1082.5601300000001</v>
      </c>
      <c r="Y26" s="421"/>
      <c r="Z26" s="425"/>
      <c r="AA26" s="423"/>
      <c r="AB26" s="423">
        <f>X26</f>
        <v>1082.5601300000001</v>
      </c>
      <c r="AC26" s="422" t="s">
        <v>589</v>
      </c>
      <c r="AD26" s="423">
        <f>'8. Общие сведения'!B67*1000</f>
        <v>220.3734</v>
      </c>
      <c r="AE26" s="423"/>
      <c r="AF26" s="424"/>
      <c r="AG26" s="421"/>
      <c r="AH26" s="425"/>
      <c r="AI26" s="425"/>
      <c r="AJ26" s="425"/>
      <c r="AK26" s="425"/>
      <c r="AL26" s="421"/>
      <c r="AM26" s="421"/>
      <c r="AN26" s="425"/>
      <c r="AO26" s="421"/>
      <c r="AP26" s="425">
        <v>45477</v>
      </c>
      <c r="AQ26" s="425">
        <v>45477</v>
      </c>
      <c r="AR26" s="425">
        <v>45477</v>
      </c>
      <c r="AS26" s="425">
        <v>45477</v>
      </c>
      <c r="AT26" s="425">
        <v>45568</v>
      </c>
      <c r="AU26" s="421"/>
      <c r="AV26" s="421"/>
    </row>
    <row r="27" spans="1:48" s="19" customFormat="1" ht="22.5" x14ac:dyDescent="0.2">
      <c r="A27" s="357"/>
      <c r="B27" s="358"/>
      <c r="C27" s="358"/>
      <c r="D27" s="359"/>
      <c r="E27" s="357"/>
      <c r="F27" s="357"/>
      <c r="G27" s="360"/>
      <c r="H27" s="357"/>
      <c r="I27" s="360"/>
      <c r="J27" s="357"/>
      <c r="K27" s="357"/>
      <c r="L27" s="357"/>
      <c r="M27" s="421"/>
      <c r="N27" s="421"/>
      <c r="O27" s="421"/>
      <c r="P27" s="423"/>
      <c r="Q27" s="421"/>
      <c r="R27" s="423"/>
      <c r="S27" s="421"/>
      <c r="T27" s="421"/>
      <c r="U27" s="424"/>
      <c r="V27" s="424"/>
      <c r="W27" s="422" t="s">
        <v>590</v>
      </c>
      <c r="X27" s="423">
        <v>1266.6666700000001</v>
      </c>
      <c r="Y27" s="421"/>
      <c r="Z27" s="425"/>
      <c r="AA27" s="423"/>
      <c r="AB27" s="423"/>
      <c r="AC27" s="423"/>
      <c r="AD27" s="423"/>
      <c r="AE27" s="423"/>
      <c r="AF27" s="424"/>
      <c r="AG27" s="421"/>
      <c r="AH27" s="425"/>
      <c r="AI27" s="425"/>
      <c r="AJ27" s="425"/>
      <c r="AK27" s="425"/>
      <c r="AL27" s="421"/>
      <c r="AM27" s="421"/>
      <c r="AN27" s="425"/>
      <c r="AO27" s="421"/>
      <c r="AP27" s="425"/>
      <c r="AQ27" s="425"/>
      <c r="AR27" s="425"/>
      <c r="AS27" s="425"/>
      <c r="AT27" s="425"/>
      <c r="AU27" s="421"/>
      <c r="AV27" s="421"/>
    </row>
    <row r="28" spans="1:48" s="19" customFormat="1" ht="11.25" x14ac:dyDescent="0.2">
      <c r="A28" s="357"/>
      <c r="B28" s="358"/>
      <c r="C28" s="358"/>
      <c r="D28" s="359"/>
      <c r="E28" s="357"/>
      <c r="F28" s="357"/>
      <c r="G28" s="360"/>
      <c r="H28" s="357"/>
      <c r="I28" s="360"/>
      <c r="J28" s="357"/>
      <c r="K28" s="357"/>
      <c r="L28" s="357"/>
      <c r="M28" s="421"/>
      <c r="N28" s="421"/>
      <c r="O28" s="421"/>
      <c r="P28" s="423"/>
      <c r="Q28" s="421"/>
      <c r="R28" s="423"/>
      <c r="S28" s="421"/>
      <c r="T28" s="421"/>
      <c r="U28" s="424"/>
      <c r="V28" s="424"/>
      <c r="W28" s="422" t="s">
        <v>591</v>
      </c>
      <c r="X28" s="423">
        <v>1216.6666700000001</v>
      </c>
      <c r="Y28" s="421"/>
      <c r="Z28" s="425"/>
      <c r="AA28" s="423"/>
      <c r="AB28" s="423"/>
      <c r="AC28" s="423"/>
      <c r="AD28" s="423"/>
      <c r="AE28" s="423"/>
      <c r="AF28" s="424"/>
      <c r="AG28" s="421"/>
      <c r="AH28" s="425"/>
      <c r="AI28" s="425"/>
      <c r="AJ28" s="425"/>
      <c r="AK28" s="425"/>
      <c r="AL28" s="421"/>
      <c r="AM28" s="421"/>
      <c r="AN28" s="425"/>
      <c r="AO28" s="421"/>
      <c r="AP28" s="425"/>
      <c r="AQ28" s="425"/>
      <c r="AR28" s="425"/>
      <c r="AS28" s="425"/>
      <c r="AT28" s="425"/>
      <c r="AU28" s="421"/>
      <c r="AV28" s="421"/>
    </row>
    <row r="29" spans="1:48" s="19" customFormat="1" ht="11.25" x14ac:dyDescent="0.2">
      <c r="A29" s="357"/>
      <c r="B29" s="358"/>
      <c r="C29" s="358"/>
      <c r="D29" s="359"/>
      <c r="E29" s="357"/>
      <c r="F29" s="357"/>
      <c r="G29" s="360"/>
      <c r="H29" s="357"/>
      <c r="I29" s="360"/>
      <c r="J29" s="357"/>
      <c r="K29" s="357"/>
      <c r="L29" s="357"/>
      <c r="M29" s="421"/>
      <c r="N29" s="421"/>
      <c r="O29" s="421"/>
      <c r="P29" s="423"/>
      <c r="Q29" s="421"/>
      <c r="R29" s="423"/>
      <c r="S29" s="421"/>
      <c r="T29" s="421"/>
      <c r="U29" s="424"/>
      <c r="V29" s="424"/>
      <c r="W29" s="421"/>
      <c r="X29" s="423"/>
      <c r="Y29" s="421"/>
      <c r="Z29" s="425"/>
      <c r="AA29" s="423"/>
      <c r="AB29" s="423"/>
      <c r="AC29" s="423"/>
      <c r="AD29" s="423"/>
      <c r="AE29" s="423"/>
      <c r="AF29" s="424"/>
      <c r="AG29" s="421"/>
      <c r="AH29" s="425"/>
      <c r="AI29" s="425"/>
      <c r="AJ29" s="425"/>
      <c r="AK29" s="425"/>
      <c r="AL29" s="421"/>
      <c r="AM29" s="421"/>
      <c r="AN29" s="425"/>
      <c r="AO29" s="421"/>
      <c r="AP29" s="425"/>
      <c r="AQ29" s="425"/>
      <c r="AR29" s="425"/>
      <c r="AS29" s="425"/>
      <c r="AT29" s="425"/>
      <c r="AU29" s="421"/>
      <c r="AV29" s="421"/>
    </row>
    <row r="30" spans="1:48" s="19" customFormat="1" ht="11.25" x14ac:dyDescent="0.2">
      <c r="A30" s="357"/>
      <c r="B30" s="358"/>
      <c r="C30" s="358"/>
      <c r="D30" s="359"/>
      <c r="E30" s="357"/>
      <c r="F30" s="357"/>
      <c r="G30" s="360"/>
      <c r="H30" s="357"/>
      <c r="I30" s="360"/>
      <c r="J30" s="357"/>
      <c r="K30" s="357"/>
      <c r="L30" s="357"/>
      <c r="M30" s="421"/>
      <c r="N30" s="421"/>
      <c r="O30" s="421"/>
      <c r="P30" s="423"/>
      <c r="Q30" s="421"/>
      <c r="R30" s="423"/>
      <c r="S30" s="421"/>
      <c r="T30" s="421"/>
      <c r="U30" s="424"/>
      <c r="V30" s="424"/>
      <c r="W30" s="421"/>
      <c r="X30" s="423"/>
      <c r="Y30" s="421"/>
      <c r="Z30" s="425"/>
      <c r="AA30" s="423"/>
      <c r="AB30" s="423"/>
      <c r="AC30" s="423"/>
      <c r="AD30" s="423"/>
      <c r="AE30" s="423"/>
      <c r="AF30" s="424"/>
      <c r="AG30" s="421"/>
      <c r="AH30" s="425"/>
      <c r="AI30" s="425"/>
      <c r="AJ30" s="425"/>
      <c r="AK30" s="425"/>
      <c r="AL30" s="421"/>
      <c r="AM30" s="421"/>
      <c r="AN30" s="425"/>
      <c r="AO30" s="421"/>
      <c r="AP30" s="425"/>
      <c r="AQ30" s="425"/>
      <c r="AR30" s="425"/>
      <c r="AS30" s="425"/>
      <c r="AT30" s="425"/>
      <c r="AU30" s="421"/>
      <c r="AV30" s="421"/>
    </row>
    <row r="31" spans="1:48" s="19" customFormat="1" ht="11.25" x14ac:dyDescent="0.2">
      <c r="A31" s="357"/>
      <c r="B31" s="358"/>
      <c r="C31" s="358"/>
      <c r="D31" s="359"/>
      <c r="E31" s="357"/>
      <c r="F31" s="357"/>
      <c r="G31" s="360"/>
      <c r="H31" s="357"/>
      <c r="I31" s="360"/>
      <c r="J31" s="357"/>
      <c r="K31" s="357"/>
      <c r="L31" s="357"/>
      <c r="M31" s="421"/>
      <c r="N31" s="421"/>
      <c r="O31" s="421"/>
      <c r="P31" s="423"/>
      <c r="Q31" s="421"/>
      <c r="R31" s="423"/>
      <c r="S31" s="421"/>
      <c r="T31" s="421"/>
      <c r="U31" s="424"/>
      <c r="V31" s="424"/>
      <c r="W31" s="421"/>
      <c r="X31" s="423"/>
      <c r="Y31" s="421"/>
      <c r="Z31" s="425"/>
      <c r="AA31" s="423"/>
      <c r="AB31" s="423"/>
      <c r="AC31" s="423"/>
      <c r="AD31" s="423"/>
      <c r="AE31" s="423"/>
      <c r="AF31" s="424"/>
      <c r="AG31" s="421"/>
      <c r="AH31" s="425"/>
      <c r="AI31" s="425"/>
      <c r="AJ31" s="425"/>
      <c r="AK31" s="425"/>
      <c r="AL31" s="421"/>
      <c r="AM31" s="421"/>
      <c r="AN31" s="425"/>
      <c r="AO31" s="421"/>
      <c r="AP31" s="425"/>
      <c r="AQ31" s="425"/>
      <c r="AR31" s="425"/>
      <c r="AS31" s="425"/>
      <c r="AT31" s="425"/>
      <c r="AU31" s="421"/>
      <c r="AV31" s="421"/>
    </row>
    <row r="32" spans="1:48" x14ac:dyDescent="0.25">
      <c r="AD32" s="426">
        <f>SUM(AD26:AD31)</f>
        <v>220.3734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514</v>
      </c>
    </row>
    <row r="4" spans="1:8" x14ac:dyDescent="0.25">
      <c r="B4" s="36"/>
    </row>
    <row r="5" spans="1:8" ht="18.75" x14ac:dyDescent="0.3">
      <c r="A5" s="572" t="str">
        <f>'1. паспорт местоположение'!A5:C5</f>
        <v>Год раскрытия информации: 2025 год</v>
      </c>
      <c r="B5" s="572"/>
      <c r="C5" s="60"/>
      <c r="D5" s="60"/>
      <c r="E5" s="60"/>
      <c r="F5" s="60"/>
      <c r="G5" s="60"/>
      <c r="H5" s="60"/>
    </row>
    <row r="6" spans="1:8" ht="18.75" x14ac:dyDescent="0.3">
      <c r="A6" s="306"/>
      <c r="B6" s="306"/>
      <c r="C6" s="306"/>
      <c r="D6" s="306"/>
      <c r="E6" s="306"/>
      <c r="F6" s="306"/>
      <c r="G6" s="306"/>
      <c r="H6" s="306"/>
    </row>
    <row r="7" spans="1:8" ht="18.75" x14ac:dyDescent="0.25">
      <c r="A7" s="444" t="s">
        <v>6</v>
      </c>
      <c r="B7" s="444"/>
      <c r="C7" s="97"/>
      <c r="D7" s="97"/>
      <c r="E7" s="97"/>
      <c r="F7" s="97"/>
      <c r="G7" s="97"/>
      <c r="H7" s="97"/>
    </row>
    <row r="8" spans="1:8" ht="18.75" x14ac:dyDescent="0.25">
      <c r="A8" s="97"/>
      <c r="B8" s="97"/>
      <c r="C8" s="97"/>
      <c r="D8" s="97"/>
      <c r="E8" s="97"/>
      <c r="F8" s="97"/>
      <c r="G8" s="97"/>
      <c r="H8" s="97"/>
    </row>
    <row r="9" spans="1:8" x14ac:dyDescent="0.25">
      <c r="A9" s="445" t="str">
        <f>'7. Паспорт отчет о закупке'!A9:AV9</f>
        <v>Акционерное общество "Россети Янтарь" ДЗО  ПАО "Россети"</v>
      </c>
      <c r="B9" s="445"/>
      <c r="C9" s="106"/>
      <c r="D9" s="106"/>
      <c r="E9" s="106"/>
      <c r="F9" s="106"/>
      <c r="G9" s="106"/>
      <c r="H9" s="106"/>
    </row>
    <row r="10" spans="1:8" x14ac:dyDescent="0.25">
      <c r="A10" s="449" t="s">
        <v>5</v>
      </c>
      <c r="B10" s="449"/>
      <c r="C10" s="98"/>
      <c r="D10" s="98"/>
      <c r="E10" s="98"/>
      <c r="F10" s="98"/>
      <c r="G10" s="98"/>
      <c r="H10" s="98"/>
    </row>
    <row r="11" spans="1:8" ht="18.75" x14ac:dyDescent="0.25">
      <c r="A11" s="97"/>
      <c r="B11" s="97"/>
      <c r="C11" s="97"/>
      <c r="D11" s="97"/>
      <c r="E11" s="97"/>
      <c r="F11" s="97"/>
      <c r="G11" s="97"/>
      <c r="H11" s="97"/>
    </row>
    <row r="12" spans="1:8" x14ac:dyDescent="0.25">
      <c r="A12" s="445" t="str">
        <f>'1. паспорт местоположение'!A12:C12</f>
        <v>N_22-1290</v>
      </c>
      <c r="B12" s="445"/>
      <c r="C12" s="106"/>
      <c r="D12" s="106"/>
      <c r="E12" s="106"/>
      <c r="F12" s="106"/>
      <c r="G12" s="106"/>
      <c r="H12" s="106"/>
    </row>
    <row r="13" spans="1:8" x14ac:dyDescent="0.25">
      <c r="A13" s="449" t="s">
        <v>4</v>
      </c>
      <c r="B13" s="449"/>
      <c r="C13" s="98"/>
      <c r="D13" s="98"/>
      <c r="E13" s="98"/>
      <c r="F13" s="98"/>
      <c r="G13" s="98"/>
      <c r="H13" s="98"/>
    </row>
    <row r="14" spans="1:8" ht="18.75" x14ac:dyDescent="0.25">
      <c r="A14" s="10"/>
      <c r="B14" s="10"/>
      <c r="C14" s="10"/>
      <c r="D14" s="10"/>
      <c r="E14" s="10"/>
      <c r="F14" s="10"/>
      <c r="G14" s="10"/>
      <c r="H14" s="10"/>
    </row>
    <row r="15" spans="1:8" ht="43.15" customHeight="1" x14ac:dyDescent="0.25">
      <c r="A15" s="569" t="str">
        <f>'1. паспорт местоположение'!A15:C15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569"/>
      <c r="C15" s="106"/>
      <c r="D15" s="106"/>
      <c r="E15" s="106"/>
      <c r="F15" s="106"/>
      <c r="G15" s="106"/>
      <c r="H15" s="106"/>
    </row>
    <row r="16" spans="1:8" x14ac:dyDescent="0.25">
      <c r="A16" s="449" t="s">
        <v>3</v>
      </c>
      <c r="B16" s="449"/>
      <c r="C16" s="98"/>
      <c r="D16" s="98"/>
      <c r="E16" s="98"/>
      <c r="F16" s="98"/>
      <c r="G16" s="98"/>
      <c r="H16" s="98"/>
    </row>
    <row r="17" spans="1:4" x14ac:dyDescent="0.25">
      <c r="B17" s="71"/>
    </row>
    <row r="18" spans="1:4" x14ac:dyDescent="0.25">
      <c r="A18" s="570" t="s">
        <v>441</v>
      </c>
      <c r="B18" s="571"/>
    </row>
    <row r="19" spans="1:4" x14ac:dyDescent="0.25">
      <c r="B19" s="36"/>
    </row>
    <row r="20" spans="1:4" ht="16.5" thickBot="1" x14ac:dyDescent="0.3">
      <c r="B20" s="72"/>
    </row>
    <row r="21" spans="1:4" ht="111" thickBot="1" x14ac:dyDescent="0.3">
      <c r="A21" s="277" t="s">
        <v>311</v>
      </c>
      <c r="B21" s="294" t="str">
        <f>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505</v>
      </c>
    </row>
    <row r="24" spans="1:4" ht="16.5" thickBot="1" x14ac:dyDescent="0.3">
      <c r="A24" s="73" t="s">
        <v>313</v>
      </c>
      <c r="B24" s="75" t="s">
        <v>574</v>
      </c>
    </row>
    <row r="25" spans="1:4" ht="16.5" thickBot="1" x14ac:dyDescent="0.3">
      <c r="A25" s="76" t="s">
        <v>314</v>
      </c>
      <c r="B25" s="74">
        <v>2025</v>
      </c>
    </row>
    <row r="26" spans="1:4" ht="16.5" thickBot="1" x14ac:dyDescent="0.3">
      <c r="A26" s="77" t="s">
        <v>315</v>
      </c>
      <c r="B26" s="78" t="s">
        <v>504</v>
      </c>
    </row>
    <row r="27" spans="1:4" ht="29.25" thickBot="1" x14ac:dyDescent="0.3">
      <c r="A27" s="85" t="s">
        <v>577</v>
      </c>
      <c r="B27" s="234">
        <f>'6.2. Паспорт фин осв ввод'!C24</f>
        <v>4.9831064300000003</v>
      </c>
    </row>
    <row r="28" spans="1:4" ht="16.5" thickBot="1" x14ac:dyDescent="0.3">
      <c r="A28" s="80" t="s">
        <v>316</v>
      </c>
      <c r="B28" s="80" t="s">
        <v>573</v>
      </c>
    </row>
    <row r="29" spans="1:4" ht="29.25" thickBot="1" x14ac:dyDescent="0.3">
      <c r="A29" s="86" t="s">
        <v>317</v>
      </c>
      <c r="B29" s="361">
        <f>'7. Паспорт отчет о закупке'!AD32/1000</f>
        <v>0.2203734</v>
      </c>
    </row>
    <row r="30" spans="1:4" ht="29.25" thickBot="1" x14ac:dyDescent="0.3">
      <c r="A30" s="86" t="s">
        <v>318</v>
      </c>
      <c r="B30" s="361">
        <f>B32+B49+B66</f>
        <v>0.2203734</v>
      </c>
      <c r="C30" s="49"/>
      <c r="D30" s="49"/>
    </row>
    <row r="31" spans="1:4" ht="16.5" thickBot="1" x14ac:dyDescent="0.3">
      <c r="A31" s="80" t="s">
        <v>319</v>
      </c>
      <c r="B31" s="237"/>
      <c r="C31" s="49"/>
      <c r="D31" s="49"/>
    </row>
    <row r="32" spans="1:4" ht="29.25" thickBot="1" x14ac:dyDescent="0.3">
      <c r="A32" s="86" t="s">
        <v>320</v>
      </c>
      <c r="B32" s="361">
        <f>SUMIF(C33:C48,10,B33:B48)</f>
        <v>0</v>
      </c>
      <c r="C32" s="49"/>
      <c r="D32" s="49"/>
    </row>
    <row r="33" spans="1:4" s="238" customFormat="1" ht="16.5" thickBot="1" x14ac:dyDescent="0.3">
      <c r="A33" s="242" t="s">
        <v>321</v>
      </c>
      <c r="B33" s="362"/>
      <c r="C33" s="49">
        <v>10</v>
      </c>
      <c r="D33" s="49"/>
    </row>
    <row r="34" spans="1:4" ht="16.5" thickBot="1" x14ac:dyDescent="0.3">
      <c r="A34" s="80" t="s">
        <v>322</v>
      </c>
      <c r="B34" s="239">
        <f>B33/$B$27</f>
        <v>0</v>
      </c>
      <c r="C34" s="49"/>
      <c r="D34" s="49"/>
    </row>
    <row r="35" spans="1:4" ht="16.5" thickBot="1" x14ac:dyDescent="0.3">
      <c r="A35" s="80" t="s">
        <v>323</v>
      </c>
      <c r="B35" s="361"/>
      <c r="C35" s="49">
        <v>1</v>
      </c>
      <c r="D35" s="49"/>
    </row>
    <row r="36" spans="1:4" ht="16.5" thickBot="1" x14ac:dyDescent="0.3">
      <c r="A36" s="80" t="s">
        <v>324</v>
      </c>
      <c r="B36" s="361"/>
      <c r="C36" s="49">
        <v>2</v>
      </c>
      <c r="D36" s="49"/>
    </row>
    <row r="37" spans="1:4" s="238" customFormat="1" ht="16.5" thickBot="1" x14ac:dyDescent="0.3">
      <c r="A37" s="242" t="s">
        <v>321</v>
      </c>
      <c r="B37" s="362"/>
      <c r="C37" s="49">
        <v>10</v>
      </c>
      <c r="D37" s="49"/>
    </row>
    <row r="38" spans="1:4" ht="16.5" thickBot="1" x14ac:dyDescent="0.3">
      <c r="A38" s="80" t="s">
        <v>322</v>
      </c>
      <c r="B38" s="239">
        <f t="shared" ref="B38" si="0">B37/$B$27</f>
        <v>0</v>
      </c>
      <c r="C38" s="49"/>
      <c r="D38" s="49"/>
    </row>
    <row r="39" spans="1:4" ht="16.5" thickBot="1" x14ac:dyDescent="0.3">
      <c r="A39" s="80" t="s">
        <v>323</v>
      </c>
      <c r="B39" s="361"/>
      <c r="C39" s="49">
        <v>1</v>
      </c>
      <c r="D39" s="49"/>
    </row>
    <row r="40" spans="1:4" ht="16.5" thickBot="1" x14ac:dyDescent="0.3">
      <c r="A40" s="80" t="s">
        <v>324</v>
      </c>
      <c r="B40" s="361"/>
      <c r="C40" s="49">
        <v>2</v>
      </c>
      <c r="D40" s="49"/>
    </row>
    <row r="41" spans="1:4" ht="16.5" thickBot="1" x14ac:dyDescent="0.3">
      <c r="A41" s="242" t="s">
        <v>321</v>
      </c>
      <c r="B41" s="362"/>
      <c r="C41" s="49">
        <v>10</v>
      </c>
      <c r="D41" s="49"/>
    </row>
    <row r="42" spans="1:4" s="238" customFormat="1" ht="16.5" thickBot="1" x14ac:dyDescent="0.3">
      <c r="A42" s="80" t="s">
        <v>322</v>
      </c>
      <c r="B42" s="239">
        <f t="shared" ref="B42" si="1">B41/$B$27</f>
        <v>0</v>
      </c>
      <c r="C42" s="49"/>
      <c r="D42" s="49"/>
    </row>
    <row r="43" spans="1:4" ht="16.5" thickBot="1" x14ac:dyDescent="0.3">
      <c r="A43" s="80" t="s">
        <v>323</v>
      </c>
      <c r="B43" s="361"/>
      <c r="C43" s="49">
        <v>1</v>
      </c>
      <c r="D43" s="49"/>
    </row>
    <row r="44" spans="1:4" ht="16.5" thickBot="1" x14ac:dyDescent="0.3">
      <c r="A44" s="80" t="s">
        <v>324</v>
      </c>
      <c r="B44" s="361"/>
      <c r="C44" s="49">
        <v>2</v>
      </c>
      <c r="D44" s="49"/>
    </row>
    <row r="45" spans="1:4" ht="16.5" thickBot="1" x14ac:dyDescent="0.3">
      <c r="A45" s="242" t="s">
        <v>321</v>
      </c>
      <c r="B45" s="362"/>
      <c r="C45" s="49">
        <v>10</v>
      </c>
      <c r="D45" s="49"/>
    </row>
    <row r="46" spans="1:4" s="238" customFormat="1" ht="16.5" thickBot="1" x14ac:dyDescent="0.3">
      <c r="A46" s="80" t="s">
        <v>322</v>
      </c>
      <c r="B46" s="239">
        <f t="shared" ref="B46" si="2">B45/$B$27</f>
        <v>0</v>
      </c>
      <c r="C46" s="49"/>
      <c r="D46" s="49"/>
    </row>
    <row r="47" spans="1:4" ht="16.5" thickBot="1" x14ac:dyDescent="0.3">
      <c r="A47" s="80" t="s">
        <v>323</v>
      </c>
      <c r="B47" s="361"/>
      <c r="C47" s="49">
        <v>1</v>
      </c>
      <c r="D47" s="49"/>
    </row>
    <row r="48" spans="1:4" ht="16.5" thickBot="1" x14ac:dyDescent="0.3">
      <c r="A48" s="80" t="s">
        <v>324</v>
      </c>
      <c r="B48" s="361"/>
      <c r="C48" s="49">
        <v>2</v>
      </c>
      <c r="D48" s="49"/>
    </row>
    <row r="49" spans="1:4" ht="29.25" thickBot="1" x14ac:dyDescent="0.3">
      <c r="A49" s="86" t="s">
        <v>325</v>
      </c>
      <c r="B49" s="361">
        <f>SUMIF(C50:C65,20,B50:B65)</f>
        <v>0</v>
      </c>
      <c r="C49" s="49"/>
      <c r="D49" s="49"/>
    </row>
    <row r="50" spans="1:4" s="238" customFormat="1" ht="16.5" thickBot="1" x14ac:dyDescent="0.3">
      <c r="A50" s="242" t="s">
        <v>321</v>
      </c>
      <c r="B50" s="362"/>
      <c r="C50" s="49">
        <v>20</v>
      </c>
      <c r="D50" s="49"/>
    </row>
    <row r="51" spans="1:4" ht="16.5" thickBot="1" x14ac:dyDescent="0.3">
      <c r="A51" s="80" t="s">
        <v>322</v>
      </c>
      <c r="B51" s="239">
        <f>B50/$B$27</f>
        <v>0</v>
      </c>
      <c r="C51" s="49"/>
      <c r="D51" s="49"/>
    </row>
    <row r="52" spans="1:4" ht="16.5" thickBot="1" x14ac:dyDescent="0.3">
      <c r="A52" s="80" t="s">
        <v>323</v>
      </c>
      <c r="B52" s="361"/>
      <c r="C52" s="49">
        <v>1</v>
      </c>
      <c r="D52" s="49"/>
    </row>
    <row r="53" spans="1:4" ht="16.5" thickBot="1" x14ac:dyDescent="0.3">
      <c r="A53" s="80" t="s">
        <v>324</v>
      </c>
      <c r="B53" s="361"/>
      <c r="C53" s="49">
        <v>2</v>
      </c>
      <c r="D53" s="49"/>
    </row>
    <row r="54" spans="1:4" s="238" customFormat="1" ht="16.5" thickBot="1" x14ac:dyDescent="0.3">
      <c r="A54" s="242" t="s">
        <v>321</v>
      </c>
      <c r="B54" s="362"/>
      <c r="C54" s="49">
        <v>20</v>
      </c>
      <c r="D54" s="49"/>
    </row>
    <row r="55" spans="1:4" ht="16.5" thickBot="1" x14ac:dyDescent="0.3">
      <c r="A55" s="80" t="s">
        <v>322</v>
      </c>
      <c r="B55" s="239">
        <f t="shared" ref="B55" si="3">B54/$B$27</f>
        <v>0</v>
      </c>
      <c r="C55" s="49"/>
      <c r="D55" s="49"/>
    </row>
    <row r="56" spans="1:4" ht="16.5" thickBot="1" x14ac:dyDescent="0.3">
      <c r="A56" s="80" t="s">
        <v>323</v>
      </c>
      <c r="B56" s="361"/>
      <c r="C56" s="49">
        <v>1</v>
      </c>
      <c r="D56" s="49"/>
    </row>
    <row r="57" spans="1:4" ht="16.5" thickBot="1" x14ac:dyDescent="0.3">
      <c r="A57" s="80" t="s">
        <v>324</v>
      </c>
      <c r="B57" s="361"/>
      <c r="C57" s="49">
        <v>2</v>
      </c>
      <c r="D57" s="49"/>
    </row>
    <row r="58" spans="1:4" ht="16.5" thickBot="1" x14ac:dyDescent="0.3">
      <c r="A58" s="242" t="s">
        <v>321</v>
      </c>
      <c r="B58" s="362"/>
      <c r="C58" s="49">
        <v>20</v>
      </c>
      <c r="D58" s="49"/>
    </row>
    <row r="59" spans="1:4" s="238" customFormat="1" ht="16.5" thickBot="1" x14ac:dyDescent="0.3">
      <c r="A59" s="80" t="s">
        <v>322</v>
      </c>
      <c r="B59" s="239">
        <f t="shared" ref="B59" si="4">B58/$B$27</f>
        <v>0</v>
      </c>
      <c r="C59" s="49"/>
      <c r="D59" s="49"/>
    </row>
    <row r="60" spans="1:4" ht="16.5" thickBot="1" x14ac:dyDescent="0.3">
      <c r="A60" s="80" t="s">
        <v>323</v>
      </c>
      <c r="B60" s="361"/>
      <c r="C60" s="49">
        <v>1</v>
      </c>
      <c r="D60" s="49"/>
    </row>
    <row r="61" spans="1:4" ht="16.5" thickBot="1" x14ac:dyDescent="0.3">
      <c r="A61" s="80" t="s">
        <v>324</v>
      </c>
      <c r="B61" s="361"/>
      <c r="C61" s="49">
        <v>2</v>
      </c>
      <c r="D61" s="49"/>
    </row>
    <row r="62" spans="1:4" ht="16.5" thickBot="1" x14ac:dyDescent="0.3">
      <c r="A62" s="242" t="s">
        <v>321</v>
      </c>
      <c r="B62" s="362"/>
      <c r="C62" s="49">
        <v>20</v>
      </c>
      <c r="D62" s="49"/>
    </row>
    <row r="63" spans="1:4" s="238" customFormat="1" ht="16.5" thickBot="1" x14ac:dyDescent="0.3">
      <c r="A63" s="80" t="s">
        <v>322</v>
      </c>
      <c r="B63" s="239">
        <f t="shared" ref="B63" si="5">B62/$B$27</f>
        <v>0</v>
      </c>
      <c r="C63" s="49"/>
      <c r="D63" s="49"/>
    </row>
    <row r="64" spans="1:4" ht="16.5" thickBot="1" x14ac:dyDescent="0.3">
      <c r="A64" s="80" t="s">
        <v>323</v>
      </c>
      <c r="B64" s="361"/>
      <c r="C64" s="49">
        <v>1</v>
      </c>
      <c r="D64" s="49"/>
    </row>
    <row r="65" spans="1:4" ht="16.5" thickBot="1" x14ac:dyDescent="0.3">
      <c r="A65" s="80" t="s">
        <v>324</v>
      </c>
      <c r="B65" s="361"/>
      <c r="C65" s="49">
        <v>2</v>
      </c>
      <c r="D65" s="49"/>
    </row>
    <row r="66" spans="1:4" ht="29.25" thickBot="1" x14ac:dyDescent="0.3">
      <c r="A66" s="86" t="s">
        <v>326</v>
      </c>
      <c r="B66" s="361">
        <f>SUMIF(C67:C82,30,B67:B82)</f>
        <v>0.2203734</v>
      </c>
      <c r="C66" s="49"/>
      <c r="D66" s="49"/>
    </row>
    <row r="67" spans="1:4" s="238" customFormat="1" ht="30.75" thickBot="1" x14ac:dyDescent="0.3">
      <c r="A67" s="427" t="s">
        <v>592</v>
      </c>
      <c r="B67" s="428">
        <v>0.2203734</v>
      </c>
      <c r="C67" s="49">
        <v>30</v>
      </c>
      <c r="D67" s="49"/>
    </row>
    <row r="68" spans="1:4" ht="16.5" thickBot="1" x14ac:dyDescent="0.3">
      <c r="A68" s="80" t="s">
        <v>322</v>
      </c>
      <c r="B68" s="239">
        <f t="shared" ref="B68" si="6">B67/$B$27</f>
        <v>4.4224100587793386E-2</v>
      </c>
      <c r="C68" s="49"/>
      <c r="D68" s="49"/>
    </row>
    <row r="69" spans="1:4" ht="16.5" thickBot="1" x14ac:dyDescent="0.3">
      <c r="A69" s="80" t="s">
        <v>323</v>
      </c>
      <c r="B69" s="361"/>
      <c r="C69" s="49">
        <v>1</v>
      </c>
      <c r="D69" s="49"/>
    </row>
    <row r="70" spans="1:4" ht="16.5" thickBot="1" x14ac:dyDescent="0.3">
      <c r="A70" s="80" t="s">
        <v>324</v>
      </c>
      <c r="B70" s="361"/>
      <c r="C70" s="49">
        <v>2</v>
      </c>
      <c r="D70" s="49"/>
    </row>
    <row r="71" spans="1:4" s="238" customFormat="1" ht="16.5" thickBot="1" x14ac:dyDescent="0.3">
      <c r="A71" s="242" t="s">
        <v>321</v>
      </c>
      <c r="B71" s="362"/>
      <c r="C71" s="49">
        <v>30</v>
      </c>
      <c r="D71" s="49"/>
    </row>
    <row r="72" spans="1:4" ht="16.5" thickBot="1" x14ac:dyDescent="0.3">
      <c r="A72" s="80" t="s">
        <v>322</v>
      </c>
      <c r="B72" s="239">
        <f t="shared" ref="B72" si="7">B71/$B$27</f>
        <v>0</v>
      </c>
      <c r="C72" s="49"/>
      <c r="D72" s="49"/>
    </row>
    <row r="73" spans="1:4" ht="16.5" thickBot="1" x14ac:dyDescent="0.3">
      <c r="A73" s="80" t="s">
        <v>323</v>
      </c>
      <c r="B73" s="361"/>
      <c r="C73" s="49">
        <v>1</v>
      </c>
      <c r="D73" s="49"/>
    </row>
    <row r="74" spans="1:4" ht="16.5" thickBot="1" x14ac:dyDescent="0.3">
      <c r="A74" s="80" t="s">
        <v>324</v>
      </c>
      <c r="B74" s="361"/>
      <c r="C74" s="49">
        <v>2</v>
      </c>
      <c r="D74" s="49"/>
    </row>
    <row r="75" spans="1:4" ht="16.5" thickBot="1" x14ac:dyDescent="0.3">
      <c r="A75" s="242" t="s">
        <v>321</v>
      </c>
      <c r="B75" s="362"/>
      <c r="C75" s="49">
        <v>30</v>
      </c>
      <c r="D75" s="49"/>
    </row>
    <row r="76" spans="1:4" ht="16.5" thickBot="1" x14ac:dyDescent="0.3">
      <c r="A76" s="80" t="s">
        <v>322</v>
      </c>
      <c r="B76" s="239">
        <f t="shared" ref="B76" si="8">B75/$B$27</f>
        <v>0</v>
      </c>
      <c r="C76" s="49"/>
      <c r="D76" s="49"/>
    </row>
    <row r="77" spans="1:4" ht="16.5" thickBot="1" x14ac:dyDescent="0.3">
      <c r="A77" s="80" t="s">
        <v>323</v>
      </c>
      <c r="B77" s="361"/>
      <c r="C77" s="49">
        <v>1</v>
      </c>
      <c r="D77" s="49"/>
    </row>
    <row r="78" spans="1:4" ht="16.5" thickBot="1" x14ac:dyDescent="0.3">
      <c r="A78" s="80" t="s">
        <v>324</v>
      </c>
      <c r="B78" s="361"/>
      <c r="C78" s="49">
        <v>2</v>
      </c>
      <c r="D78" s="49"/>
    </row>
    <row r="79" spans="1:4" ht="16.5" thickBot="1" x14ac:dyDescent="0.3">
      <c r="A79" s="242" t="s">
        <v>321</v>
      </c>
      <c r="B79" s="362"/>
      <c r="C79" s="49">
        <v>30</v>
      </c>
      <c r="D79" s="49"/>
    </row>
    <row r="80" spans="1:4" ht="16.5" thickBot="1" x14ac:dyDescent="0.3">
      <c r="A80" s="80" t="s">
        <v>322</v>
      </c>
      <c r="B80" s="239">
        <f t="shared" ref="B80" si="9">B79/$B$27</f>
        <v>0</v>
      </c>
      <c r="C80" s="49"/>
      <c r="D80" s="49"/>
    </row>
    <row r="81" spans="1:4" ht="16.5" thickBot="1" x14ac:dyDescent="0.3">
      <c r="A81" s="80" t="s">
        <v>323</v>
      </c>
      <c r="B81" s="361"/>
      <c r="C81" s="49">
        <v>1</v>
      </c>
      <c r="D81" s="49"/>
    </row>
    <row r="82" spans="1:4" ht="16.5" thickBot="1" x14ac:dyDescent="0.3">
      <c r="A82" s="80" t="s">
        <v>324</v>
      </c>
      <c r="B82" s="361"/>
      <c r="C82" s="49">
        <v>2</v>
      </c>
      <c r="D82" s="49"/>
    </row>
    <row r="83" spans="1:4" ht="29.25" thickBot="1" x14ac:dyDescent="0.3">
      <c r="A83" s="79" t="s">
        <v>327</v>
      </c>
      <c r="B83" s="239">
        <f>B30/B27</f>
        <v>4.4224100587793386E-2</v>
      </c>
      <c r="C83" s="49"/>
      <c r="D83" s="49"/>
    </row>
    <row r="84" spans="1:4" ht="15.6" customHeight="1" thickBot="1" x14ac:dyDescent="0.3">
      <c r="A84" s="81" t="s">
        <v>319</v>
      </c>
      <c r="B84" s="239"/>
      <c r="C84" s="49"/>
      <c r="D84" s="49"/>
    </row>
    <row r="85" spans="1:4" ht="16.5" thickBot="1" x14ac:dyDescent="0.3">
      <c r="A85" s="81" t="s">
        <v>328</v>
      </c>
      <c r="B85" s="239"/>
      <c r="C85" s="49"/>
      <c r="D85" s="49"/>
    </row>
    <row r="86" spans="1:4" ht="16.5" thickBot="1" x14ac:dyDescent="0.3">
      <c r="A86" s="81" t="s">
        <v>329</v>
      </c>
      <c r="B86" s="239"/>
      <c r="C86" s="49"/>
      <c r="D86" s="49"/>
    </row>
    <row r="87" spans="1:4" ht="16.5" thickBot="1" x14ac:dyDescent="0.3">
      <c r="A87" s="81" t="s">
        <v>330</v>
      </c>
      <c r="B87" s="239">
        <f>B68</f>
        <v>4.4224100587793386E-2</v>
      </c>
      <c r="C87" s="49"/>
      <c r="D87" s="49"/>
    </row>
    <row r="88" spans="1:4" ht="16.5" thickBot="1" x14ac:dyDescent="0.3">
      <c r="A88" s="76" t="s">
        <v>331</v>
      </c>
      <c r="B88" s="240">
        <f>B89/$B$27</f>
        <v>0</v>
      </c>
      <c r="C88" s="49"/>
      <c r="D88" s="49"/>
    </row>
    <row r="89" spans="1:4" ht="16.5" thickBot="1" x14ac:dyDescent="0.3">
      <c r="A89" s="76" t="s">
        <v>332</v>
      </c>
      <c r="B89" s="363">
        <f xml:space="preserve"> SUMIF(C33:C82, 1,B33:B82)</f>
        <v>0</v>
      </c>
      <c r="C89" s="429">
        <f>'6.2. Паспорт фин осв ввод'!D24-'6.2. Паспорт фин осв ввод'!F24</f>
        <v>-4.9831064300000003</v>
      </c>
      <c r="D89" s="49"/>
    </row>
    <row r="90" spans="1:4" ht="16.5" thickBot="1" x14ac:dyDescent="0.3">
      <c r="A90" s="76" t="s">
        <v>333</v>
      </c>
      <c r="B90" s="240">
        <f>B91/$B$27</f>
        <v>0</v>
      </c>
      <c r="C90" s="429"/>
      <c r="D90" s="49"/>
    </row>
    <row r="91" spans="1:4" ht="16.5" thickBot="1" x14ac:dyDescent="0.3">
      <c r="A91" s="77" t="s">
        <v>334</v>
      </c>
      <c r="B91" s="363">
        <f xml:space="preserve"> SUMIF(C33:C82, 2,B33:B82)</f>
        <v>0</v>
      </c>
      <c r="C91" s="429">
        <f>'6.2. Паспорт фин осв ввод'!D30-'6.2. Паспорт фин осв ввод'!F30</f>
        <v>-4.1525886900000009</v>
      </c>
      <c r="D91" s="49"/>
    </row>
    <row r="92" spans="1:4" ht="30" x14ac:dyDescent="0.25">
      <c r="A92" s="79" t="s">
        <v>335</v>
      </c>
      <c r="B92" s="81" t="s">
        <v>336</v>
      </c>
      <c r="C92" s="49"/>
      <c r="D92" s="49"/>
    </row>
    <row r="93" spans="1:4" x14ac:dyDescent="0.25">
      <c r="A93" s="83" t="s">
        <v>337</v>
      </c>
      <c r="B93" s="83" t="s">
        <v>529</v>
      </c>
      <c r="C93" s="49"/>
      <c r="D93" s="49"/>
    </row>
    <row r="94" spans="1:4" x14ac:dyDescent="0.25">
      <c r="A94" s="83" t="s">
        <v>338</v>
      </c>
      <c r="B94" s="83" t="s">
        <v>593</v>
      </c>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503</v>
      </c>
      <c r="C98" s="49"/>
      <c r="D98" s="49"/>
    </row>
    <row r="99" spans="1:4" ht="29.25" thickBot="1" x14ac:dyDescent="0.3">
      <c r="A99" s="76" t="s">
        <v>343</v>
      </c>
      <c r="B99" s="364">
        <v>7</v>
      </c>
      <c r="C99" s="49"/>
      <c r="D99" s="49"/>
    </row>
    <row r="100" spans="1:4" ht="16.5" thickBot="1" x14ac:dyDescent="0.3">
      <c r="A100" s="81" t="s">
        <v>319</v>
      </c>
      <c r="B100" s="365"/>
      <c r="C100" s="49"/>
      <c r="D100" s="49"/>
    </row>
    <row r="101" spans="1:4" ht="28.5" customHeight="1" thickBot="1" x14ac:dyDescent="0.3">
      <c r="A101" s="81" t="s">
        <v>344</v>
      </c>
      <c r="B101" s="364">
        <v>4</v>
      </c>
      <c r="C101" s="49"/>
      <c r="D101" s="49"/>
    </row>
    <row r="102" spans="1:4" ht="16.5" thickBot="1" x14ac:dyDescent="0.3">
      <c r="A102" s="81" t="s">
        <v>345</v>
      </c>
      <c r="B102" s="364">
        <v>3</v>
      </c>
      <c r="C102" s="49"/>
      <c r="D102" s="49"/>
    </row>
    <row r="103" spans="1:4" ht="16.5" thickBot="1" x14ac:dyDescent="0.3">
      <c r="A103" s="89" t="s">
        <v>346</v>
      </c>
      <c r="B103" s="90" t="s">
        <v>575</v>
      </c>
      <c r="C103" s="49"/>
      <c r="D103" s="49"/>
    </row>
    <row r="104" spans="1:4" ht="16.5" thickBot="1" x14ac:dyDescent="0.3">
      <c r="A104" s="76" t="s">
        <v>347</v>
      </c>
      <c r="B104" s="87"/>
      <c r="C104" s="49"/>
      <c r="D104" s="49"/>
    </row>
    <row r="105" spans="1:4" ht="16.5" thickBot="1" x14ac:dyDescent="0.3">
      <c r="A105" s="83" t="s">
        <v>348</v>
      </c>
      <c r="B105" s="366" t="str">
        <f>'6.1. Паспорт сетевой график'!H43</f>
        <v>не требуется</v>
      </c>
      <c r="C105" s="49"/>
      <c r="D105" s="49"/>
    </row>
    <row r="106" spans="1:4" ht="16.5" thickBot="1" x14ac:dyDescent="0.3">
      <c r="A106" s="83" t="s">
        <v>349</v>
      </c>
      <c r="B106" s="90" t="s">
        <v>503</v>
      </c>
      <c r="C106" s="49"/>
      <c r="D106" s="49"/>
    </row>
    <row r="107" spans="1:4" ht="16.5" thickBot="1" x14ac:dyDescent="0.3">
      <c r="A107" s="83" t="s">
        <v>350</v>
      </c>
      <c r="B107" s="90" t="s">
        <v>503</v>
      </c>
      <c r="C107" s="49"/>
      <c r="D107" s="49"/>
    </row>
    <row r="108" spans="1:4" ht="29.25" thickBot="1" x14ac:dyDescent="0.3">
      <c r="A108" s="367" t="s">
        <v>351</v>
      </c>
      <c r="B108" s="88" t="s">
        <v>513</v>
      </c>
      <c r="C108" s="49"/>
      <c r="D108" s="49"/>
    </row>
    <row r="109" spans="1:4" ht="28.5" x14ac:dyDescent="0.25">
      <c r="A109" s="79" t="s">
        <v>352</v>
      </c>
      <c r="B109" s="566" t="s">
        <v>502</v>
      </c>
      <c r="C109" s="49"/>
      <c r="D109" s="49"/>
    </row>
    <row r="110" spans="1:4" x14ac:dyDescent="0.25">
      <c r="A110" s="83" t="s">
        <v>353</v>
      </c>
      <c r="B110" s="567"/>
      <c r="C110" s="49"/>
      <c r="D110" s="49"/>
    </row>
    <row r="111" spans="1:4" x14ac:dyDescent="0.25">
      <c r="A111" s="83" t="s">
        <v>354</v>
      </c>
      <c r="B111" s="567"/>
      <c r="C111" s="49"/>
      <c r="D111" s="49"/>
    </row>
    <row r="112" spans="1:4" x14ac:dyDescent="0.25">
      <c r="A112" s="83" t="s">
        <v>355</v>
      </c>
      <c r="B112" s="567"/>
      <c r="C112" s="49"/>
      <c r="D112" s="49"/>
    </row>
    <row r="113" spans="1:4" x14ac:dyDescent="0.25">
      <c r="A113" s="83" t="s">
        <v>356</v>
      </c>
      <c r="B113" s="567"/>
      <c r="C113" s="49"/>
      <c r="D113" s="49"/>
    </row>
    <row r="114" spans="1:4" ht="16.5" thickBot="1" x14ac:dyDescent="0.3">
      <c r="A114" s="91" t="s">
        <v>357</v>
      </c>
      <c r="B114" s="568"/>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11" customFormat="1" ht="15.75" x14ac:dyDescent="0.2">
      <c r="A5" s="16"/>
    </row>
    <row r="6" spans="1:28" s="11" customFormat="1" ht="18.75" x14ac:dyDescent="0.2">
      <c r="A6" s="444" t="s">
        <v>6</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12"/>
      <c r="U8" s="12"/>
      <c r="V8" s="12"/>
      <c r="W8" s="12"/>
      <c r="X8" s="12"/>
      <c r="Y8" s="12"/>
      <c r="Z8" s="12"/>
      <c r="AA8" s="12"/>
      <c r="AB8" s="12"/>
    </row>
    <row r="9" spans="1:28" s="11" customFormat="1" ht="18.75" x14ac:dyDescent="0.2">
      <c r="A9" s="449" t="s">
        <v>5</v>
      </c>
      <c r="B9" s="449"/>
      <c r="C9" s="449"/>
      <c r="D9" s="449"/>
      <c r="E9" s="449"/>
      <c r="F9" s="449"/>
      <c r="G9" s="449"/>
      <c r="H9" s="449"/>
      <c r="I9" s="449"/>
      <c r="J9" s="449"/>
      <c r="K9" s="449"/>
      <c r="L9" s="449"/>
      <c r="M9" s="449"/>
      <c r="N9" s="449"/>
      <c r="O9" s="449"/>
      <c r="P9" s="449"/>
      <c r="Q9" s="449"/>
      <c r="R9" s="449"/>
      <c r="S9" s="449"/>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45" t="str">
        <f>'1. паспорт местоположение'!A12:C12</f>
        <v>N_22-1290</v>
      </c>
      <c r="B11" s="445"/>
      <c r="C11" s="445"/>
      <c r="D11" s="445"/>
      <c r="E11" s="445"/>
      <c r="F11" s="445"/>
      <c r="G11" s="445"/>
      <c r="H11" s="445"/>
      <c r="I11" s="445"/>
      <c r="J11" s="445"/>
      <c r="K11" s="445"/>
      <c r="L11" s="445"/>
      <c r="M11" s="445"/>
      <c r="N11" s="445"/>
      <c r="O11" s="445"/>
      <c r="P11" s="445"/>
      <c r="Q11" s="445"/>
      <c r="R11" s="445"/>
      <c r="S11" s="445"/>
      <c r="T11" s="12"/>
      <c r="U11" s="12"/>
      <c r="V11" s="12"/>
      <c r="W11" s="12"/>
      <c r="X11" s="12"/>
      <c r="Y11" s="12"/>
      <c r="Z11" s="12"/>
      <c r="AA11" s="12"/>
      <c r="AB11" s="12"/>
    </row>
    <row r="12" spans="1:28" s="11" customFormat="1" ht="18.75" x14ac:dyDescent="0.2">
      <c r="A12" s="449" t="s">
        <v>4</v>
      </c>
      <c r="B12" s="449"/>
      <c r="C12" s="449"/>
      <c r="D12" s="449"/>
      <c r="E12" s="449"/>
      <c r="F12" s="449"/>
      <c r="G12" s="449"/>
      <c r="H12" s="449"/>
      <c r="I12" s="449"/>
      <c r="J12" s="449"/>
      <c r="K12" s="449"/>
      <c r="L12" s="449"/>
      <c r="M12" s="449"/>
      <c r="N12" s="449"/>
      <c r="O12" s="449"/>
      <c r="P12" s="449"/>
      <c r="Q12" s="449"/>
      <c r="R12" s="449"/>
      <c r="S12" s="449"/>
      <c r="T12" s="12"/>
      <c r="U12" s="12"/>
      <c r="V12" s="12"/>
      <c r="W12" s="12"/>
      <c r="X12" s="12"/>
      <c r="Y12" s="12"/>
      <c r="Z12" s="12"/>
      <c r="AA12" s="12"/>
      <c r="AB12" s="12"/>
    </row>
    <row r="13" spans="1:28" s="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9"/>
      <c r="U13" s="9"/>
      <c r="V13" s="9"/>
      <c r="W13" s="9"/>
      <c r="X13" s="9"/>
      <c r="Y13" s="9"/>
      <c r="Z13" s="9"/>
      <c r="AA13" s="9"/>
      <c r="AB13" s="9"/>
    </row>
    <row r="14" spans="1:28" s="3" customFormat="1" ht="12" x14ac:dyDescent="0.2">
      <c r="A14" s="445" t="str">
        <f>'1. паспорт местоположение'!A9:C9</f>
        <v>Акционерное общество "Россети Янтарь" ДЗО  ПАО "Россети"</v>
      </c>
      <c r="B14" s="445"/>
      <c r="C14" s="445"/>
      <c r="D14" s="445"/>
      <c r="E14" s="445"/>
      <c r="F14" s="445"/>
      <c r="G14" s="445"/>
      <c r="H14" s="445"/>
      <c r="I14" s="445"/>
      <c r="J14" s="445"/>
      <c r="K14" s="445"/>
      <c r="L14" s="445"/>
      <c r="M14" s="445"/>
      <c r="N14" s="445"/>
      <c r="O14" s="445"/>
      <c r="P14" s="445"/>
      <c r="Q14" s="445"/>
      <c r="R14" s="445"/>
      <c r="S14" s="445"/>
      <c r="T14" s="7"/>
      <c r="U14" s="7"/>
      <c r="V14" s="7"/>
      <c r="W14" s="7"/>
      <c r="X14" s="7"/>
      <c r="Y14" s="7"/>
      <c r="Z14" s="7"/>
      <c r="AA14" s="7"/>
      <c r="AB14" s="7"/>
    </row>
    <row r="15" spans="1:28" s="3" customFormat="1" ht="28.5" customHeight="1" x14ac:dyDescent="0.25">
      <c r="A15" s="451" t="str">
        <f>'1. паспорт местоположение'!A15:C15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416</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43" t="s">
        <v>2</v>
      </c>
      <c r="B19" s="443" t="s">
        <v>93</v>
      </c>
      <c r="C19" s="446" t="s">
        <v>310</v>
      </c>
      <c r="D19" s="443" t="s">
        <v>309</v>
      </c>
      <c r="E19" s="443" t="s">
        <v>92</v>
      </c>
      <c r="F19" s="443" t="s">
        <v>91</v>
      </c>
      <c r="G19" s="443" t="s">
        <v>305</v>
      </c>
      <c r="H19" s="443" t="s">
        <v>90</v>
      </c>
      <c r="I19" s="443" t="s">
        <v>89</v>
      </c>
      <c r="J19" s="443" t="s">
        <v>88</v>
      </c>
      <c r="K19" s="443" t="s">
        <v>87</v>
      </c>
      <c r="L19" s="443" t="s">
        <v>86</v>
      </c>
      <c r="M19" s="443" t="s">
        <v>85</v>
      </c>
      <c r="N19" s="443" t="s">
        <v>84</v>
      </c>
      <c r="O19" s="443" t="s">
        <v>83</v>
      </c>
      <c r="P19" s="443" t="s">
        <v>82</v>
      </c>
      <c r="Q19" s="443" t="s">
        <v>308</v>
      </c>
      <c r="R19" s="443"/>
      <c r="S19" s="448" t="s">
        <v>410</v>
      </c>
      <c r="T19" s="4"/>
      <c r="U19" s="4"/>
      <c r="V19" s="4"/>
      <c r="W19" s="4"/>
      <c r="X19" s="4"/>
      <c r="Y19" s="4"/>
    </row>
    <row r="20" spans="1:28" s="3" customFormat="1" ht="180.75" customHeight="1" x14ac:dyDescent="0.2">
      <c r="A20" s="443"/>
      <c r="B20" s="443"/>
      <c r="C20" s="447"/>
      <c r="D20" s="443"/>
      <c r="E20" s="443"/>
      <c r="F20" s="443"/>
      <c r="G20" s="443"/>
      <c r="H20" s="443"/>
      <c r="I20" s="443"/>
      <c r="J20" s="443"/>
      <c r="K20" s="443"/>
      <c r="L20" s="443"/>
      <c r="M20" s="443"/>
      <c r="N20" s="443"/>
      <c r="O20" s="443"/>
      <c r="P20" s="443"/>
      <c r="Q20" s="34" t="s">
        <v>306</v>
      </c>
      <c r="R20" s="35" t="s">
        <v>307</v>
      </c>
      <c r="S20" s="448"/>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6">
        <v>1</v>
      </c>
      <c r="B22" s="245"/>
      <c r="C22" s="236"/>
      <c r="D22" s="244"/>
      <c r="E22" s="245"/>
      <c r="F22" s="244"/>
      <c r="G22" s="245"/>
      <c r="H22" s="244"/>
      <c r="I22" s="245"/>
      <c r="J22" s="244"/>
      <c r="K22" s="245"/>
      <c r="L22" s="244"/>
      <c r="M22" s="245"/>
      <c r="N22" s="244"/>
      <c r="O22" s="245"/>
      <c r="P22" s="244"/>
      <c r="Q22" s="267"/>
      <c r="R22" s="246"/>
      <c r="S22" s="266"/>
      <c r="W22" s="27"/>
      <c r="X22" s="27"/>
      <c r="Y22" s="27"/>
      <c r="Z22" s="26"/>
      <c r="AA22" s="26"/>
      <c r="AB22" s="26"/>
    </row>
    <row r="23" spans="1:28" ht="20.25" customHeight="1" x14ac:dyDescent="0.25">
      <c r="A23" s="67"/>
      <c r="B23" s="37" t="s">
        <v>303</v>
      </c>
      <c r="C23" s="37"/>
      <c r="D23" s="37"/>
      <c r="E23" s="67" t="s">
        <v>304</v>
      </c>
      <c r="F23" s="67" t="s">
        <v>304</v>
      </c>
      <c r="G23" s="67" t="s">
        <v>304</v>
      </c>
      <c r="H23" s="235">
        <f>H22</f>
        <v>0</v>
      </c>
      <c r="I23" s="67"/>
      <c r="J23" s="235">
        <f>J22</f>
        <v>0</v>
      </c>
      <c r="K23" s="67"/>
      <c r="L23" s="67"/>
      <c r="M23" s="67"/>
      <c r="N23" s="67"/>
      <c r="O23" s="67"/>
      <c r="P23" s="67"/>
      <c r="Q23" s="68"/>
      <c r="R23" s="2"/>
      <c r="S23" s="235">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zoomScaleNormal="60" zoomScaleSheetLayoutView="70" workbookViewId="0">
      <selection activeCell="O25" sqref="O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5" t="str">
        <f>'1. паспорт местоположение'!A5:C5</f>
        <v>Год раскрытия информации: 2025 год</v>
      </c>
      <c r="B6" s="435"/>
      <c r="C6" s="435"/>
      <c r="D6" s="435"/>
      <c r="E6" s="435"/>
      <c r="F6" s="435"/>
      <c r="G6" s="435"/>
      <c r="H6" s="435"/>
      <c r="I6" s="435"/>
      <c r="J6" s="435"/>
      <c r="K6" s="435"/>
      <c r="L6" s="435"/>
      <c r="M6" s="435"/>
      <c r="N6" s="435"/>
      <c r="O6" s="435"/>
      <c r="P6" s="435"/>
      <c r="Q6" s="435"/>
      <c r="R6" s="435"/>
      <c r="S6" s="435"/>
      <c r="T6" s="435"/>
    </row>
    <row r="7" spans="1:20" s="11" customFormat="1" x14ac:dyDescent="0.2">
      <c r="A7" s="16"/>
      <c r="H7" s="15"/>
    </row>
    <row r="8" spans="1:20" s="11" customFormat="1" ht="18.75" x14ac:dyDescent="0.2">
      <c r="A8" s="444" t="s">
        <v>6</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45" t="str">
        <f>'1. паспорт местоположение'!A9:C9</f>
        <v>Акционерное общество "Россети Янтарь" ДЗО  ПАО "Россети"</v>
      </c>
      <c r="B10" s="445"/>
      <c r="C10" s="445"/>
      <c r="D10" s="445"/>
      <c r="E10" s="445"/>
      <c r="F10" s="445"/>
      <c r="G10" s="445"/>
      <c r="H10" s="445"/>
      <c r="I10" s="445"/>
      <c r="J10" s="445"/>
      <c r="K10" s="445"/>
      <c r="L10" s="445"/>
      <c r="M10" s="445"/>
      <c r="N10" s="445"/>
      <c r="O10" s="445"/>
      <c r="P10" s="445"/>
      <c r="Q10" s="445"/>
      <c r="R10" s="445"/>
      <c r="S10" s="445"/>
      <c r="T10" s="445"/>
    </row>
    <row r="11" spans="1:20" s="11" customFormat="1" ht="18.75" customHeight="1" x14ac:dyDescent="0.2">
      <c r="A11" s="449" t="s">
        <v>5</v>
      </c>
      <c r="B11" s="449"/>
      <c r="C11" s="449"/>
      <c r="D11" s="449"/>
      <c r="E11" s="449"/>
      <c r="F11" s="449"/>
      <c r="G11" s="449"/>
      <c r="H11" s="449"/>
      <c r="I11" s="449"/>
      <c r="J11" s="449"/>
      <c r="K11" s="449"/>
      <c r="L11" s="449"/>
      <c r="M11" s="449"/>
      <c r="N11" s="449"/>
      <c r="O11" s="449"/>
      <c r="P11" s="449"/>
      <c r="Q11" s="449"/>
      <c r="R11" s="449"/>
      <c r="S11" s="449"/>
      <c r="T11" s="449"/>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45" t="str">
        <f>'1. паспорт местоположение'!A12:C12</f>
        <v>N_22-1290</v>
      </c>
      <c r="B13" s="445"/>
      <c r="C13" s="445"/>
      <c r="D13" s="445"/>
      <c r="E13" s="445"/>
      <c r="F13" s="445"/>
      <c r="G13" s="445"/>
      <c r="H13" s="445"/>
      <c r="I13" s="445"/>
      <c r="J13" s="445"/>
      <c r="K13" s="445"/>
      <c r="L13" s="445"/>
      <c r="M13" s="445"/>
      <c r="N13" s="445"/>
      <c r="O13" s="445"/>
      <c r="P13" s="445"/>
      <c r="Q13" s="445"/>
      <c r="R13" s="445"/>
      <c r="S13" s="445"/>
      <c r="T13" s="445"/>
    </row>
    <row r="14" spans="1:20" s="11" customFormat="1" ht="18.75" customHeight="1" x14ac:dyDescent="0.2">
      <c r="A14" s="449" t="s">
        <v>4</v>
      </c>
      <c r="B14" s="449"/>
      <c r="C14" s="449"/>
      <c r="D14" s="449"/>
      <c r="E14" s="449"/>
      <c r="F14" s="449"/>
      <c r="G14" s="449"/>
      <c r="H14" s="449"/>
      <c r="I14" s="449"/>
      <c r="J14" s="449"/>
      <c r="K14" s="449"/>
      <c r="L14" s="449"/>
      <c r="M14" s="449"/>
      <c r="N14" s="449"/>
      <c r="O14" s="449"/>
      <c r="P14" s="449"/>
      <c r="Q14" s="449"/>
      <c r="R14" s="449"/>
      <c r="S14" s="449"/>
      <c r="T14" s="449"/>
    </row>
    <row r="15" spans="1:20" s="8"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3" customFormat="1" ht="37.5" customHeight="1" x14ac:dyDescent="0.2">
      <c r="A16" s="469"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6" s="469"/>
      <c r="C16" s="469"/>
      <c r="D16" s="469"/>
      <c r="E16" s="469"/>
      <c r="F16" s="469"/>
      <c r="G16" s="469"/>
      <c r="H16" s="469"/>
      <c r="I16" s="469"/>
      <c r="J16" s="469"/>
      <c r="K16" s="469"/>
      <c r="L16" s="469"/>
      <c r="M16" s="469"/>
      <c r="N16" s="469"/>
      <c r="O16" s="469"/>
      <c r="P16" s="469"/>
      <c r="Q16" s="469"/>
      <c r="R16" s="469"/>
      <c r="S16" s="469"/>
      <c r="T16" s="469"/>
    </row>
    <row r="17" spans="1:113" s="3" customFormat="1" ht="15" customHeight="1" x14ac:dyDescent="0.2">
      <c r="A17" s="449" t="s">
        <v>3</v>
      </c>
      <c r="B17" s="449"/>
      <c r="C17" s="449"/>
      <c r="D17" s="449"/>
      <c r="E17" s="449"/>
      <c r="F17" s="449"/>
      <c r="G17" s="449"/>
      <c r="H17" s="449"/>
      <c r="I17" s="449"/>
      <c r="J17" s="449"/>
      <c r="K17" s="449"/>
      <c r="L17" s="449"/>
      <c r="M17" s="449"/>
      <c r="N17" s="449"/>
      <c r="O17" s="449"/>
      <c r="P17" s="449"/>
      <c r="Q17" s="449"/>
      <c r="R17" s="449"/>
      <c r="S17" s="449"/>
      <c r="T17" s="449"/>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70" t="s">
        <v>421</v>
      </c>
      <c r="B19" s="470"/>
      <c r="C19" s="470"/>
      <c r="D19" s="470"/>
      <c r="E19" s="470"/>
      <c r="F19" s="470"/>
      <c r="G19" s="470"/>
      <c r="H19" s="470"/>
      <c r="I19" s="470"/>
      <c r="J19" s="470"/>
      <c r="K19" s="470"/>
      <c r="L19" s="470"/>
      <c r="M19" s="470"/>
      <c r="N19" s="470"/>
      <c r="O19" s="470"/>
      <c r="P19" s="470"/>
      <c r="Q19" s="470"/>
      <c r="R19" s="470"/>
      <c r="S19" s="470"/>
      <c r="T19" s="470"/>
    </row>
    <row r="20" spans="1:113" s="46" customFormat="1" ht="21" customHeight="1" x14ac:dyDescent="0.25">
      <c r="A20" s="471"/>
      <c r="B20" s="471"/>
      <c r="C20" s="471"/>
      <c r="D20" s="471"/>
      <c r="E20" s="471"/>
      <c r="F20" s="471"/>
      <c r="G20" s="471"/>
      <c r="H20" s="471"/>
      <c r="I20" s="471"/>
      <c r="J20" s="471"/>
      <c r="K20" s="471"/>
      <c r="L20" s="471"/>
      <c r="M20" s="471"/>
      <c r="N20" s="471"/>
      <c r="O20" s="471"/>
      <c r="P20" s="471"/>
      <c r="Q20" s="471"/>
      <c r="R20" s="471"/>
      <c r="S20" s="471"/>
      <c r="T20" s="471"/>
    </row>
    <row r="21" spans="1:113" ht="46.5" customHeight="1" x14ac:dyDescent="0.25">
      <c r="A21" s="463" t="s">
        <v>2</v>
      </c>
      <c r="B21" s="456" t="s">
        <v>217</v>
      </c>
      <c r="C21" s="457"/>
      <c r="D21" s="460" t="s">
        <v>115</v>
      </c>
      <c r="E21" s="456" t="s">
        <v>450</v>
      </c>
      <c r="F21" s="457"/>
      <c r="G21" s="456" t="s">
        <v>236</v>
      </c>
      <c r="H21" s="457"/>
      <c r="I21" s="456" t="s">
        <v>114</v>
      </c>
      <c r="J21" s="457"/>
      <c r="K21" s="460" t="s">
        <v>113</v>
      </c>
      <c r="L21" s="456" t="s">
        <v>112</v>
      </c>
      <c r="M21" s="457"/>
      <c r="N21" s="456" t="s">
        <v>446</v>
      </c>
      <c r="O21" s="457"/>
      <c r="P21" s="460" t="s">
        <v>111</v>
      </c>
      <c r="Q21" s="466" t="s">
        <v>110</v>
      </c>
      <c r="R21" s="467"/>
      <c r="S21" s="466" t="s">
        <v>109</v>
      </c>
      <c r="T21" s="468"/>
    </row>
    <row r="22" spans="1:113" ht="204.75" customHeight="1" x14ac:dyDescent="0.25">
      <c r="A22" s="464"/>
      <c r="B22" s="458"/>
      <c r="C22" s="459"/>
      <c r="D22" s="462"/>
      <c r="E22" s="458"/>
      <c r="F22" s="459"/>
      <c r="G22" s="458"/>
      <c r="H22" s="459"/>
      <c r="I22" s="458"/>
      <c r="J22" s="459"/>
      <c r="K22" s="461"/>
      <c r="L22" s="458"/>
      <c r="M22" s="459"/>
      <c r="N22" s="458"/>
      <c r="O22" s="459"/>
      <c r="P22" s="461"/>
      <c r="Q22" s="61" t="s">
        <v>108</v>
      </c>
      <c r="R22" s="61" t="s">
        <v>420</v>
      </c>
      <c r="S22" s="61" t="s">
        <v>107</v>
      </c>
      <c r="T22" s="61" t="s">
        <v>106</v>
      </c>
    </row>
    <row r="23" spans="1:113" ht="51.75" customHeight="1" x14ac:dyDescent="0.25">
      <c r="A23" s="465"/>
      <c r="B23" s="101" t="s">
        <v>104</v>
      </c>
      <c r="C23" s="101" t="s">
        <v>105</v>
      </c>
      <c r="D23" s="461"/>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5" customFormat="1" ht="47.25" x14ac:dyDescent="0.25">
      <c r="A25" s="272">
        <v>1</v>
      </c>
      <c r="B25" s="270" t="s">
        <v>304</v>
      </c>
      <c r="C25" s="270" t="s">
        <v>520</v>
      </c>
      <c r="D25" s="270" t="s">
        <v>517</v>
      </c>
      <c r="E25" s="270" t="s">
        <v>304</v>
      </c>
      <c r="F25" s="270" t="s">
        <v>518</v>
      </c>
      <c r="G25" s="270" t="s">
        <v>304</v>
      </c>
      <c r="H25" s="270" t="s">
        <v>519</v>
      </c>
      <c r="I25" s="270" t="s">
        <v>304</v>
      </c>
      <c r="J25" s="271" t="s">
        <v>533</v>
      </c>
      <c r="K25" s="271" t="s">
        <v>304</v>
      </c>
      <c r="L25" s="271" t="s">
        <v>304</v>
      </c>
      <c r="M25" s="272">
        <v>15</v>
      </c>
      <c r="N25" s="272" t="s">
        <v>304</v>
      </c>
      <c r="O25" s="274">
        <v>0.25</v>
      </c>
      <c r="P25" s="271" t="s">
        <v>304</v>
      </c>
      <c r="Q25" s="273" t="s">
        <v>304</v>
      </c>
      <c r="R25" s="270" t="s">
        <v>304</v>
      </c>
      <c r="S25" s="273" t="s">
        <v>304</v>
      </c>
      <c r="T25" s="270" t="s">
        <v>304</v>
      </c>
    </row>
    <row r="26" spans="1:113" ht="12.7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55" t="s">
        <v>456</v>
      </c>
      <c r="C29" s="455"/>
      <c r="D29" s="455"/>
      <c r="E29" s="455"/>
      <c r="F29" s="455"/>
      <c r="G29" s="455"/>
      <c r="H29" s="455"/>
      <c r="I29" s="455"/>
      <c r="J29" s="455"/>
      <c r="K29" s="455"/>
      <c r="L29" s="455"/>
      <c r="M29" s="455"/>
      <c r="N29" s="455"/>
      <c r="O29" s="455"/>
      <c r="P29" s="455"/>
      <c r="Q29" s="455"/>
      <c r="R29" s="45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20" zoomScale="70" zoomScaleSheetLayoutView="70" workbookViewId="0">
      <selection activeCell="Q28" sqref="Q28:R28"/>
    </sheetView>
  </sheetViews>
  <sheetFormatPr defaultColWidth="10.7109375" defaultRowHeight="15.75" x14ac:dyDescent="0.25"/>
  <cols>
    <col min="1" max="1" width="10.7109375" style="38"/>
    <col min="2" max="2" width="12.7109375" style="38" customWidth="1"/>
    <col min="3" max="3" width="12" style="38" customWidth="1"/>
    <col min="4" max="4" width="11.5703125" style="38" customWidth="1"/>
    <col min="5" max="5" width="16"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5" t="str">
        <f>'1. паспорт местоположение'!A9</f>
        <v>Акционерное общество "Россети Янтарь" ДЗО  ПАО "Россети"</v>
      </c>
      <c r="F9" s="445"/>
      <c r="G9" s="445"/>
      <c r="H9" s="445"/>
      <c r="I9" s="445"/>
      <c r="J9" s="445"/>
      <c r="K9" s="445"/>
      <c r="L9" s="445"/>
      <c r="M9" s="445"/>
      <c r="N9" s="445"/>
      <c r="O9" s="445"/>
      <c r="P9" s="445"/>
      <c r="Q9" s="445"/>
      <c r="R9" s="445"/>
      <c r="S9" s="445"/>
      <c r="T9" s="445"/>
      <c r="U9" s="445"/>
      <c r="V9" s="445"/>
      <c r="W9" s="445"/>
      <c r="X9" s="445"/>
      <c r="Y9" s="445"/>
    </row>
    <row r="10" spans="1:27" s="11" customFormat="1" ht="18.75" customHeight="1" x14ac:dyDescent="0.2">
      <c r="E10" s="449" t="s">
        <v>5</v>
      </c>
      <c r="F10" s="449"/>
      <c r="G10" s="449"/>
      <c r="H10" s="449"/>
      <c r="I10" s="449"/>
      <c r="J10" s="449"/>
      <c r="K10" s="449"/>
      <c r="L10" s="449"/>
      <c r="M10" s="449"/>
      <c r="N10" s="449"/>
      <c r="O10" s="449"/>
      <c r="P10" s="449"/>
      <c r="Q10" s="449"/>
      <c r="R10" s="449"/>
      <c r="S10" s="449"/>
      <c r="T10" s="449"/>
      <c r="U10" s="449"/>
      <c r="V10" s="449"/>
      <c r="W10" s="449"/>
      <c r="X10" s="449"/>
      <c r="Y10" s="4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5" t="str">
        <f>'1. паспорт местоположение'!A12</f>
        <v>N_22-1290</v>
      </c>
      <c r="F12" s="445"/>
      <c r="G12" s="445"/>
      <c r="H12" s="445"/>
      <c r="I12" s="445"/>
      <c r="J12" s="445"/>
      <c r="K12" s="445"/>
      <c r="L12" s="445"/>
      <c r="M12" s="445"/>
      <c r="N12" s="445"/>
      <c r="O12" s="445"/>
      <c r="P12" s="445"/>
      <c r="Q12" s="445"/>
      <c r="R12" s="445"/>
      <c r="S12" s="445"/>
      <c r="T12" s="445"/>
      <c r="U12" s="445"/>
      <c r="V12" s="445"/>
      <c r="W12" s="445"/>
      <c r="X12" s="445"/>
      <c r="Y12" s="445"/>
    </row>
    <row r="13" spans="1:27" s="11" customFormat="1" ht="18.75" customHeight="1" x14ac:dyDescent="0.2">
      <c r="E13" s="449" t="s">
        <v>4</v>
      </c>
      <c r="F13" s="449"/>
      <c r="G13" s="449"/>
      <c r="H13" s="449"/>
      <c r="I13" s="449"/>
      <c r="J13" s="449"/>
      <c r="K13" s="449"/>
      <c r="L13" s="449"/>
      <c r="M13" s="449"/>
      <c r="N13" s="449"/>
      <c r="O13" s="449"/>
      <c r="P13" s="449"/>
      <c r="Q13" s="449"/>
      <c r="R13" s="449"/>
      <c r="S13" s="449"/>
      <c r="T13" s="449"/>
      <c r="U13" s="449"/>
      <c r="V13" s="449"/>
      <c r="W13" s="449"/>
      <c r="X13" s="449"/>
      <c r="Y13" s="4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9"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49" t="s">
        <v>3</v>
      </c>
      <c r="F16" s="449"/>
      <c r="G16" s="449"/>
      <c r="H16" s="449"/>
      <c r="I16" s="449"/>
      <c r="J16" s="449"/>
      <c r="K16" s="449"/>
      <c r="L16" s="449"/>
      <c r="M16" s="449"/>
      <c r="N16" s="449"/>
      <c r="O16" s="449"/>
      <c r="P16" s="449"/>
      <c r="Q16" s="449"/>
      <c r="R16" s="449"/>
      <c r="S16" s="449"/>
      <c r="T16" s="449"/>
      <c r="U16" s="449"/>
      <c r="V16" s="449"/>
      <c r="W16" s="449"/>
      <c r="X16" s="449"/>
      <c r="Y16" s="4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423</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46" customFormat="1" ht="21" customHeight="1" x14ac:dyDescent="0.25"/>
    <row r="21" spans="1:27" ht="15.75" customHeight="1" x14ac:dyDescent="0.25">
      <c r="A21" s="476" t="s">
        <v>2</v>
      </c>
      <c r="B21" s="472" t="s">
        <v>430</v>
      </c>
      <c r="C21" s="473"/>
      <c r="D21" s="472" t="s">
        <v>432</v>
      </c>
      <c r="E21" s="473"/>
      <c r="F21" s="466" t="s">
        <v>87</v>
      </c>
      <c r="G21" s="468"/>
      <c r="H21" s="468"/>
      <c r="I21" s="467"/>
      <c r="J21" s="476" t="s">
        <v>433</v>
      </c>
      <c r="K21" s="472" t="s">
        <v>434</v>
      </c>
      <c r="L21" s="473"/>
      <c r="M21" s="472" t="s">
        <v>435</v>
      </c>
      <c r="N21" s="473"/>
      <c r="O21" s="472" t="s">
        <v>422</v>
      </c>
      <c r="P21" s="473"/>
      <c r="Q21" s="472" t="s">
        <v>120</v>
      </c>
      <c r="R21" s="473"/>
      <c r="S21" s="476" t="s">
        <v>119</v>
      </c>
      <c r="T21" s="476" t="s">
        <v>436</v>
      </c>
      <c r="U21" s="476" t="s">
        <v>431</v>
      </c>
      <c r="V21" s="472" t="s">
        <v>118</v>
      </c>
      <c r="W21" s="473"/>
      <c r="X21" s="466" t="s">
        <v>110</v>
      </c>
      <c r="Y21" s="468"/>
      <c r="Z21" s="466" t="s">
        <v>109</v>
      </c>
      <c r="AA21" s="468"/>
    </row>
    <row r="22" spans="1:27" ht="216" customHeight="1" x14ac:dyDescent="0.25">
      <c r="A22" s="478"/>
      <c r="B22" s="474"/>
      <c r="C22" s="475"/>
      <c r="D22" s="474"/>
      <c r="E22" s="475"/>
      <c r="F22" s="466" t="s">
        <v>117</v>
      </c>
      <c r="G22" s="467"/>
      <c r="H22" s="466" t="s">
        <v>116</v>
      </c>
      <c r="I22" s="467"/>
      <c r="J22" s="477"/>
      <c r="K22" s="474"/>
      <c r="L22" s="475"/>
      <c r="M22" s="474"/>
      <c r="N22" s="475"/>
      <c r="O22" s="474"/>
      <c r="P22" s="475"/>
      <c r="Q22" s="474"/>
      <c r="R22" s="475"/>
      <c r="S22" s="477"/>
      <c r="T22" s="477"/>
      <c r="U22" s="477"/>
      <c r="V22" s="474"/>
      <c r="W22" s="475"/>
      <c r="X22" s="61" t="s">
        <v>108</v>
      </c>
      <c r="Y22" s="61" t="s">
        <v>420</v>
      </c>
      <c r="Z22" s="61" t="s">
        <v>107</v>
      </c>
      <c r="AA22" s="61" t="s">
        <v>106</v>
      </c>
    </row>
    <row r="23" spans="1:27" ht="60" customHeight="1" x14ac:dyDescent="0.25">
      <c r="A23" s="477"/>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51.75" customHeight="1" x14ac:dyDescent="0.25">
      <c r="A25" s="377">
        <v>1</v>
      </c>
      <c r="B25" s="378" t="s">
        <v>304</v>
      </c>
      <c r="C25" s="379" t="s">
        <v>525</v>
      </c>
      <c r="D25" s="378" t="s">
        <v>304</v>
      </c>
      <c r="E25" s="379" t="s">
        <v>534</v>
      </c>
      <c r="F25" s="377" t="s">
        <v>304</v>
      </c>
      <c r="G25" s="377">
        <v>15</v>
      </c>
      <c r="H25" s="377" t="s">
        <v>304</v>
      </c>
      <c r="I25" s="377">
        <v>15</v>
      </c>
      <c r="J25" s="377" t="s">
        <v>304</v>
      </c>
      <c r="K25" s="377" t="s">
        <v>304</v>
      </c>
      <c r="L25" s="377">
        <v>1</v>
      </c>
      <c r="M25" s="377" t="s">
        <v>304</v>
      </c>
      <c r="N25" s="377">
        <v>70</v>
      </c>
      <c r="O25" s="377" t="s">
        <v>304</v>
      </c>
      <c r="P25" s="377" t="s">
        <v>506</v>
      </c>
      <c r="Q25" s="377" t="s">
        <v>304</v>
      </c>
      <c r="R25" s="377">
        <v>0.56000000000000005</v>
      </c>
      <c r="S25" s="377" t="s">
        <v>304</v>
      </c>
      <c r="T25" s="377" t="s">
        <v>304</v>
      </c>
      <c r="U25" s="377" t="s">
        <v>304</v>
      </c>
      <c r="V25" s="377" t="s">
        <v>304</v>
      </c>
      <c r="W25" s="377" t="s">
        <v>507</v>
      </c>
      <c r="X25" s="380" t="s">
        <v>304</v>
      </c>
      <c r="Y25" s="380" t="s">
        <v>304</v>
      </c>
      <c r="Z25" s="380" t="s">
        <v>304</v>
      </c>
      <c r="AA25" s="380" t="s">
        <v>304</v>
      </c>
    </row>
    <row r="26" spans="1:27" s="276" customFormat="1" ht="70.5" customHeight="1" x14ac:dyDescent="0.25">
      <c r="A26" s="381">
        <v>2</v>
      </c>
      <c r="B26" s="382" t="s">
        <v>304</v>
      </c>
      <c r="C26" s="382" t="s">
        <v>535</v>
      </c>
      <c r="D26" s="382" t="s">
        <v>304</v>
      </c>
      <c r="E26" s="379" t="s">
        <v>536</v>
      </c>
      <c r="F26" s="383" t="s">
        <v>304</v>
      </c>
      <c r="G26" s="381">
        <v>0.4</v>
      </c>
      <c r="H26" s="383" t="s">
        <v>304</v>
      </c>
      <c r="I26" s="383">
        <v>0.4</v>
      </c>
      <c r="J26" s="384" t="s">
        <v>304</v>
      </c>
      <c r="K26" s="384" t="s">
        <v>304</v>
      </c>
      <c r="L26" s="384" t="s">
        <v>61</v>
      </c>
      <c r="M26" s="384" t="s">
        <v>304</v>
      </c>
      <c r="N26" s="385">
        <v>120</v>
      </c>
      <c r="O26" s="385" t="s">
        <v>304</v>
      </c>
      <c r="P26" s="385" t="s">
        <v>515</v>
      </c>
      <c r="Q26" s="386" t="s">
        <v>304</v>
      </c>
      <c r="R26" s="386">
        <v>7.0000000000000007E-2</v>
      </c>
      <c r="S26" s="384" t="s">
        <v>304</v>
      </c>
      <c r="T26" s="387" t="s">
        <v>304</v>
      </c>
      <c r="U26" s="387" t="s">
        <v>304</v>
      </c>
      <c r="V26" s="388" t="s">
        <v>304</v>
      </c>
      <c r="W26" s="388" t="s">
        <v>507</v>
      </c>
      <c r="X26" s="389" t="s">
        <v>304</v>
      </c>
      <c r="Y26" s="389" t="s">
        <v>304</v>
      </c>
      <c r="Z26" s="383" t="s">
        <v>304</v>
      </c>
      <c r="AA26" s="390" t="s">
        <v>304</v>
      </c>
    </row>
    <row r="27" spans="1:27" s="276" customFormat="1" ht="87.75" customHeight="1" x14ac:dyDescent="0.25">
      <c r="A27" s="379">
        <v>3</v>
      </c>
      <c r="B27" s="391" t="s">
        <v>526</v>
      </c>
      <c r="C27" s="391" t="s">
        <v>304</v>
      </c>
      <c r="D27" s="391" t="s">
        <v>537</v>
      </c>
      <c r="E27" s="391" t="s">
        <v>304</v>
      </c>
      <c r="F27" s="392">
        <v>0.4</v>
      </c>
      <c r="G27" s="379" t="s">
        <v>304</v>
      </c>
      <c r="H27" s="392">
        <v>0.4</v>
      </c>
      <c r="I27" s="379" t="s">
        <v>304</v>
      </c>
      <c r="J27" s="393" t="s">
        <v>521</v>
      </c>
      <c r="K27" s="393" t="s">
        <v>61</v>
      </c>
      <c r="L27" s="393" t="s">
        <v>304</v>
      </c>
      <c r="M27" s="393" t="s">
        <v>522</v>
      </c>
      <c r="N27" s="394" t="s">
        <v>304</v>
      </c>
      <c r="O27" s="394" t="s">
        <v>515</v>
      </c>
      <c r="P27" s="394" t="s">
        <v>304</v>
      </c>
      <c r="Q27" s="395">
        <v>3.5000000000000003E-2</v>
      </c>
      <c r="R27" s="394">
        <v>0</v>
      </c>
      <c r="S27" s="393" t="s">
        <v>304</v>
      </c>
      <c r="T27" s="396" t="s">
        <v>523</v>
      </c>
      <c r="U27" s="396" t="s">
        <v>51</v>
      </c>
      <c r="V27" s="397" t="s">
        <v>507</v>
      </c>
      <c r="W27" s="379" t="s">
        <v>304</v>
      </c>
      <c r="X27" s="398" t="s">
        <v>527</v>
      </c>
      <c r="Y27" s="398" t="s">
        <v>528</v>
      </c>
      <c r="Z27" s="392" t="s">
        <v>524</v>
      </c>
      <c r="AA27" s="391" t="s">
        <v>580</v>
      </c>
    </row>
    <row r="28" spans="1:27" x14ac:dyDescent="0.25">
      <c r="Q28" s="286">
        <f>SUM(Q25:Q27)</f>
        <v>3.5000000000000003E-2</v>
      </c>
      <c r="R28" s="286">
        <f>SUM(R25:R27)</f>
        <v>0.63000000000000012</v>
      </c>
      <c r="S28" s="38">
        <f>R28-Q28</f>
        <v>0.59500000000000008</v>
      </c>
      <c r="X28" s="289"/>
      <c r="Y28" s="290"/>
      <c r="Z28" s="291"/>
      <c r="AA28" s="288"/>
    </row>
    <row r="29" spans="1:27" x14ac:dyDescent="0.25">
      <c r="R29" s="287"/>
      <c r="S29" s="46"/>
      <c r="AA29" s="288"/>
    </row>
    <row r="30" spans="1:27" x14ac:dyDescent="0.25">
      <c r="AA30" s="288"/>
    </row>
    <row r="31" spans="1:27" x14ac:dyDescent="0.25">
      <c r="AA31" s="288"/>
    </row>
    <row r="32" spans="1:27" x14ac:dyDescent="0.25">
      <c r="AA32" s="288"/>
    </row>
  </sheetData>
  <mergeCells count="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64"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48" t="s">
        <v>65</v>
      </c>
      <c r="E1" s="15"/>
      <c r="F1" s="15"/>
    </row>
    <row r="2" spans="1:29" s="11" customFormat="1" ht="18.75" customHeight="1" x14ac:dyDescent="0.3">
      <c r="A2" s="17"/>
      <c r="C2" s="249" t="s">
        <v>7</v>
      </c>
      <c r="E2" s="15"/>
      <c r="F2" s="15"/>
    </row>
    <row r="3" spans="1:29" s="11" customFormat="1" ht="18.75" x14ac:dyDescent="0.3">
      <c r="A3" s="16"/>
      <c r="C3" s="249" t="s">
        <v>514</v>
      </c>
      <c r="E3" s="15"/>
      <c r="F3" s="15"/>
    </row>
    <row r="4" spans="1:29" s="11" customFormat="1" ht="18.75" x14ac:dyDescent="0.3">
      <c r="A4" s="16"/>
      <c r="C4" s="249"/>
      <c r="E4" s="15"/>
      <c r="F4" s="15"/>
    </row>
    <row r="5" spans="1:29" s="11" customFormat="1" ht="15.75" x14ac:dyDescent="0.2">
      <c r="A5" s="435" t="str">
        <f>'1. паспорт местоположение'!A5:C5</f>
        <v>Год раскрытия информации: 2025 год</v>
      </c>
      <c r="B5" s="435"/>
      <c r="C5" s="43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44" t="s">
        <v>6</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45" t="str">
        <f>'1. паспорт местоположение'!A9:C9</f>
        <v>Акционерное общество "Россети Янтарь" ДЗО  ПАО "Россети"</v>
      </c>
      <c r="B9" s="445"/>
      <c r="C9" s="445"/>
      <c r="D9" s="7"/>
      <c r="E9" s="7"/>
      <c r="F9" s="7"/>
      <c r="G9" s="7"/>
      <c r="H9" s="12"/>
      <c r="I9" s="12"/>
      <c r="J9" s="12"/>
      <c r="K9" s="12"/>
      <c r="L9" s="12"/>
      <c r="M9" s="12"/>
      <c r="N9" s="12"/>
      <c r="O9" s="12"/>
      <c r="P9" s="12"/>
      <c r="Q9" s="12"/>
      <c r="R9" s="12"/>
      <c r="S9" s="12"/>
      <c r="T9" s="12"/>
      <c r="U9" s="12"/>
    </row>
    <row r="10" spans="1:29" s="11" customFormat="1" ht="18.75" x14ac:dyDescent="0.2">
      <c r="A10" s="449" t="s">
        <v>5</v>
      </c>
      <c r="B10" s="449"/>
      <c r="C10" s="449"/>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N_22-1290</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49" t="s">
        <v>4</v>
      </c>
      <c r="B13" s="449"/>
      <c r="C13" s="4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0"/>
      <c r="B14" s="450"/>
      <c r="C14" s="450"/>
      <c r="D14" s="9"/>
      <c r="E14" s="9"/>
      <c r="F14" s="9"/>
      <c r="G14" s="9"/>
      <c r="H14" s="9"/>
      <c r="I14" s="9"/>
      <c r="J14" s="9"/>
      <c r="K14" s="9"/>
      <c r="L14" s="9"/>
      <c r="M14" s="9"/>
      <c r="N14" s="9"/>
      <c r="O14" s="9"/>
      <c r="P14" s="9"/>
      <c r="Q14" s="9"/>
      <c r="R14" s="9"/>
      <c r="S14" s="9"/>
      <c r="T14" s="9"/>
      <c r="U14" s="9"/>
    </row>
    <row r="15" spans="1:29" s="3" customFormat="1" ht="27" customHeight="1" x14ac:dyDescent="0.2">
      <c r="A15" s="469"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49" t="s">
        <v>3</v>
      </c>
      <c r="B16" s="449"/>
      <c r="C16" s="449"/>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415</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4"/>
      <c r="D19" s="5"/>
      <c r="E19" s="5"/>
      <c r="F19" s="5"/>
      <c r="G19" s="5"/>
      <c r="H19" s="4"/>
      <c r="I19" s="4"/>
      <c r="J19" s="4"/>
      <c r="K19" s="4"/>
      <c r="L19" s="4"/>
      <c r="M19" s="4"/>
      <c r="N19" s="4"/>
      <c r="O19" s="4"/>
      <c r="P19" s="4"/>
      <c r="Q19" s="4"/>
      <c r="R19" s="4"/>
    </row>
    <row r="20" spans="1:21" s="3" customFormat="1" ht="39.75" customHeight="1" x14ac:dyDescent="0.2">
      <c r="A20" s="24" t="s">
        <v>2</v>
      </c>
      <c r="B20" s="32" t="s">
        <v>63</v>
      </c>
      <c r="C20" s="26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0">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2" t="s">
        <v>511</v>
      </c>
      <c r="D22" s="28"/>
      <c r="E22" s="28"/>
      <c r="F22" s="27"/>
      <c r="G22" s="27"/>
      <c r="H22" s="27"/>
      <c r="I22" s="27"/>
      <c r="J22" s="27"/>
      <c r="K22" s="27"/>
      <c r="L22" s="27"/>
      <c r="M22" s="27"/>
      <c r="N22" s="27"/>
      <c r="O22" s="27"/>
      <c r="P22" s="27"/>
      <c r="Q22" s="26"/>
      <c r="R22" s="26"/>
      <c r="S22" s="26"/>
      <c r="T22" s="26"/>
      <c r="U22" s="26"/>
    </row>
    <row r="23" spans="1:21" ht="54.75" customHeight="1" x14ac:dyDescent="0.25">
      <c r="A23" s="23" t="s">
        <v>60</v>
      </c>
      <c r="B23" s="25" t="s">
        <v>57</v>
      </c>
      <c r="C23" s="280" t="s">
        <v>516</v>
      </c>
      <c r="D23" s="22"/>
      <c r="E23" s="22"/>
      <c r="F23" s="22"/>
      <c r="G23" s="22"/>
      <c r="H23" s="22"/>
      <c r="I23" s="22"/>
      <c r="J23" s="22"/>
      <c r="K23" s="22"/>
      <c r="L23" s="22"/>
      <c r="M23" s="22"/>
      <c r="N23" s="22"/>
      <c r="O23" s="22"/>
      <c r="P23" s="22"/>
      <c r="Q23" s="22"/>
      <c r="R23" s="22"/>
      <c r="S23" s="22"/>
      <c r="T23" s="22"/>
      <c r="U23" s="22"/>
    </row>
    <row r="24" spans="1:21" ht="69.75" customHeight="1" x14ac:dyDescent="0.25">
      <c r="A24" s="23" t="s">
        <v>59</v>
      </c>
      <c r="B24" s="25" t="s">
        <v>448</v>
      </c>
      <c r="C24" s="293" t="s">
        <v>576</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93" t="s">
        <v>578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0" t="s">
        <v>502</v>
      </c>
      <c r="D26" s="22"/>
      <c r="E26" s="22"/>
      <c r="F26" s="22"/>
      <c r="G26" s="22"/>
      <c r="H26" s="22"/>
      <c r="I26" s="22"/>
      <c r="J26" s="22"/>
      <c r="K26" s="22"/>
      <c r="L26" s="22"/>
      <c r="M26" s="22"/>
      <c r="N26" s="22"/>
      <c r="O26" s="22"/>
      <c r="P26" s="22"/>
      <c r="Q26" s="22"/>
      <c r="R26" s="22"/>
      <c r="S26" s="22"/>
      <c r="T26" s="22"/>
      <c r="U26" s="22"/>
    </row>
    <row r="27" spans="1:21" ht="173.25" x14ac:dyDescent="0.25">
      <c r="A27" s="23" t="s">
        <v>55</v>
      </c>
      <c r="B27" s="25" t="s">
        <v>429</v>
      </c>
      <c r="C27" s="280" t="s">
        <v>581</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504</v>
      </c>
      <c r="D30" s="22"/>
      <c r="E30" s="22"/>
      <c r="F30" s="22"/>
      <c r="G30" s="22"/>
      <c r="H30" s="22"/>
      <c r="I30" s="22"/>
      <c r="J30" s="22"/>
      <c r="K30" s="22"/>
      <c r="L30" s="22"/>
      <c r="M30" s="22"/>
      <c r="N30" s="22"/>
      <c r="O30" s="22"/>
      <c r="P30" s="22"/>
      <c r="Q30" s="22"/>
      <c r="R30" s="22"/>
      <c r="S30" s="22"/>
      <c r="T30" s="22"/>
      <c r="U30" s="22"/>
    </row>
    <row r="31" spans="1:21" x14ac:dyDescent="0.25">
      <c r="A31" s="22"/>
      <c r="B31" s="22"/>
      <c r="C31" s="263"/>
      <c r="D31" s="22"/>
      <c r="E31" s="22"/>
      <c r="F31" s="22"/>
      <c r="G31" s="22"/>
      <c r="H31" s="22"/>
      <c r="I31" s="22"/>
      <c r="J31" s="22"/>
      <c r="K31" s="22"/>
      <c r="L31" s="22"/>
      <c r="M31" s="22"/>
      <c r="N31" s="22"/>
      <c r="O31" s="22"/>
      <c r="P31" s="22"/>
      <c r="Q31" s="22"/>
      <c r="R31" s="22"/>
      <c r="S31" s="22"/>
      <c r="T31" s="22"/>
      <c r="U31" s="22"/>
    </row>
    <row r="32" spans="1:21" x14ac:dyDescent="0.25">
      <c r="A32" s="22"/>
      <c r="B32" s="22"/>
      <c r="C32" s="263"/>
      <c r="D32" s="22"/>
      <c r="E32" s="22"/>
      <c r="F32" s="22"/>
      <c r="G32" s="22"/>
      <c r="H32" s="22"/>
      <c r="I32" s="22"/>
      <c r="J32" s="22"/>
      <c r="K32" s="22"/>
      <c r="L32" s="22"/>
      <c r="M32" s="22"/>
      <c r="N32" s="22"/>
      <c r="O32" s="22"/>
      <c r="P32" s="22"/>
      <c r="Q32" s="22"/>
      <c r="R32" s="22"/>
      <c r="S32" s="22"/>
      <c r="T32" s="22"/>
      <c r="U32" s="22"/>
    </row>
    <row r="33" spans="1:21" x14ac:dyDescent="0.25">
      <c r="A33" s="22"/>
      <c r="B33" s="22"/>
      <c r="C33" s="263"/>
      <c r="D33" s="22"/>
      <c r="E33" s="22"/>
      <c r="F33" s="22"/>
      <c r="G33" s="22"/>
      <c r="H33" s="22"/>
      <c r="I33" s="22"/>
      <c r="J33" s="22"/>
      <c r="K33" s="22"/>
      <c r="L33" s="22"/>
      <c r="M33" s="22"/>
      <c r="N33" s="22"/>
      <c r="O33" s="22"/>
      <c r="P33" s="22"/>
      <c r="Q33" s="22"/>
      <c r="R33" s="22"/>
      <c r="S33" s="22"/>
      <c r="T33" s="22"/>
      <c r="U33" s="22"/>
    </row>
    <row r="34" spans="1:21" x14ac:dyDescent="0.25">
      <c r="A34" s="22"/>
      <c r="B34" s="22"/>
      <c r="C34" s="263"/>
      <c r="D34" s="22"/>
      <c r="E34" s="22"/>
      <c r="F34" s="22"/>
      <c r="G34" s="22"/>
      <c r="H34" s="22"/>
      <c r="I34" s="22"/>
      <c r="J34" s="22"/>
      <c r="K34" s="22"/>
      <c r="L34" s="22"/>
      <c r="M34" s="22"/>
      <c r="N34" s="22"/>
      <c r="O34" s="22"/>
      <c r="P34" s="22"/>
      <c r="Q34" s="22"/>
      <c r="R34" s="22"/>
      <c r="S34" s="22"/>
      <c r="T34" s="22"/>
      <c r="U34" s="22"/>
    </row>
    <row r="35" spans="1:21" x14ac:dyDescent="0.25">
      <c r="A35" s="22"/>
      <c r="B35" s="22"/>
      <c r="C35" s="263"/>
      <c r="D35" s="22"/>
      <c r="E35" s="22"/>
      <c r="F35" s="22"/>
      <c r="G35" s="22"/>
      <c r="H35" s="22"/>
      <c r="I35" s="22"/>
      <c r="J35" s="22"/>
      <c r="K35" s="22"/>
      <c r="L35" s="22"/>
      <c r="M35" s="22"/>
      <c r="N35" s="22"/>
      <c r="O35" s="22"/>
      <c r="P35" s="22"/>
      <c r="Q35" s="22"/>
      <c r="R35" s="22"/>
      <c r="S35" s="22"/>
      <c r="T35" s="22"/>
      <c r="U35" s="22"/>
    </row>
    <row r="36" spans="1:21" x14ac:dyDescent="0.25">
      <c r="A36" s="22"/>
      <c r="B36" s="22"/>
      <c r="C36" s="263"/>
      <c r="D36" s="22"/>
      <c r="E36" s="22"/>
      <c r="F36" s="22"/>
      <c r="G36" s="22"/>
      <c r="H36" s="22"/>
      <c r="I36" s="22"/>
      <c r="J36" s="22"/>
      <c r="K36" s="22"/>
      <c r="L36" s="22"/>
      <c r="M36" s="22"/>
      <c r="N36" s="22"/>
      <c r="O36" s="22"/>
      <c r="P36" s="22"/>
      <c r="Q36" s="22"/>
      <c r="R36" s="22"/>
      <c r="S36" s="22"/>
      <c r="T36" s="22"/>
      <c r="U36" s="22"/>
    </row>
    <row r="37" spans="1:21" x14ac:dyDescent="0.25">
      <c r="A37" s="22"/>
      <c r="B37" s="22"/>
      <c r="C37" s="263"/>
      <c r="D37" s="22"/>
      <c r="E37" s="22"/>
      <c r="F37" s="22"/>
      <c r="G37" s="22"/>
      <c r="H37" s="22"/>
      <c r="I37" s="22"/>
      <c r="J37" s="22"/>
      <c r="K37" s="22"/>
      <c r="L37" s="22"/>
      <c r="M37" s="22"/>
      <c r="N37" s="22"/>
      <c r="O37" s="22"/>
      <c r="P37" s="22"/>
      <c r="Q37" s="22"/>
      <c r="R37" s="22"/>
      <c r="S37" s="22"/>
      <c r="T37" s="22"/>
      <c r="U37" s="22"/>
    </row>
    <row r="38" spans="1:21" x14ac:dyDescent="0.25">
      <c r="A38" s="22"/>
      <c r="B38" s="22"/>
      <c r="C38" s="263"/>
      <c r="D38" s="22"/>
      <c r="E38" s="22"/>
      <c r="F38" s="22"/>
      <c r="G38" s="22"/>
      <c r="H38" s="22"/>
      <c r="I38" s="22"/>
      <c r="J38" s="22"/>
      <c r="K38" s="22"/>
      <c r="L38" s="22"/>
      <c r="M38" s="22"/>
      <c r="N38" s="22"/>
      <c r="O38" s="22"/>
      <c r="P38" s="22"/>
      <c r="Q38" s="22"/>
      <c r="R38" s="22"/>
      <c r="S38" s="22"/>
      <c r="T38" s="22"/>
      <c r="U38" s="22"/>
    </row>
    <row r="39" spans="1:21" x14ac:dyDescent="0.25">
      <c r="A39" s="22"/>
      <c r="B39" s="22"/>
      <c r="C39" s="263"/>
      <c r="D39" s="22"/>
      <c r="E39" s="22"/>
      <c r="F39" s="22"/>
      <c r="G39" s="22"/>
      <c r="H39" s="22"/>
      <c r="I39" s="22"/>
      <c r="J39" s="22"/>
      <c r="K39" s="22"/>
      <c r="L39" s="22"/>
      <c r="M39" s="22"/>
      <c r="N39" s="22"/>
      <c r="O39" s="22"/>
      <c r="P39" s="22"/>
      <c r="Q39" s="22"/>
      <c r="R39" s="22"/>
      <c r="S39" s="22"/>
      <c r="T39" s="22"/>
      <c r="U39" s="22"/>
    </row>
    <row r="40" spans="1:21" x14ac:dyDescent="0.25">
      <c r="A40" s="22"/>
      <c r="B40" s="22"/>
      <c r="C40" s="263"/>
      <c r="D40" s="22"/>
      <c r="E40" s="22"/>
      <c r="F40" s="22"/>
      <c r="G40" s="22"/>
      <c r="H40" s="22"/>
      <c r="I40" s="22"/>
      <c r="J40" s="22"/>
      <c r="K40" s="22"/>
      <c r="L40" s="22"/>
      <c r="M40" s="22"/>
      <c r="N40" s="22"/>
      <c r="O40" s="22"/>
      <c r="P40" s="22"/>
      <c r="Q40" s="22"/>
      <c r="R40" s="22"/>
      <c r="S40" s="22"/>
      <c r="T40" s="22"/>
      <c r="U40" s="22"/>
    </row>
    <row r="41" spans="1:21" x14ac:dyDescent="0.25">
      <c r="A41" s="22"/>
      <c r="B41" s="22"/>
      <c r="C41" s="263"/>
      <c r="D41" s="22"/>
      <c r="E41" s="22"/>
      <c r="F41" s="22"/>
      <c r="G41" s="22"/>
      <c r="H41" s="22"/>
      <c r="I41" s="22"/>
      <c r="J41" s="22"/>
      <c r="K41" s="22"/>
      <c r="L41" s="22"/>
      <c r="M41" s="22"/>
      <c r="N41" s="22"/>
      <c r="O41" s="22"/>
      <c r="P41" s="22"/>
      <c r="Q41" s="22"/>
      <c r="R41" s="22"/>
      <c r="S41" s="22"/>
      <c r="T41" s="22"/>
      <c r="U41" s="22"/>
    </row>
    <row r="42" spans="1:21" x14ac:dyDescent="0.25">
      <c r="A42" s="22"/>
      <c r="B42" s="22"/>
      <c r="C42" s="263"/>
      <c r="D42" s="22"/>
      <c r="E42" s="22"/>
      <c r="F42" s="22"/>
      <c r="G42" s="22"/>
      <c r="H42" s="22"/>
      <c r="I42" s="22"/>
      <c r="J42" s="22"/>
      <c r="K42" s="22"/>
      <c r="L42" s="22"/>
      <c r="M42" s="22"/>
      <c r="N42" s="22"/>
      <c r="O42" s="22"/>
      <c r="P42" s="22"/>
      <c r="Q42" s="22"/>
      <c r="R42" s="22"/>
      <c r="S42" s="22"/>
      <c r="T42" s="22"/>
      <c r="U42" s="22"/>
    </row>
    <row r="43" spans="1:21" x14ac:dyDescent="0.25">
      <c r="A43" s="22"/>
      <c r="B43" s="22"/>
      <c r="C43" s="263"/>
      <c r="D43" s="22"/>
      <c r="E43" s="22"/>
      <c r="F43" s="22"/>
      <c r="G43" s="22"/>
      <c r="H43" s="22"/>
      <c r="I43" s="22"/>
      <c r="J43" s="22"/>
      <c r="K43" s="22"/>
      <c r="L43" s="22"/>
      <c r="M43" s="22"/>
      <c r="N43" s="22"/>
      <c r="O43" s="22"/>
      <c r="P43" s="22"/>
      <c r="Q43" s="22"/>
      <c r="R43" s="22"/>
      <c r="S43" s="22"/>
      <c r="T43" s="22"/>
      <c r="U43" s="22"/>
    </row>
    <row r="44" spans="1:21" x14ac:dyDescent="0.25">
      <c r="A44" s="22"/>
      <c r="B44" s="22"/>
      <c r="C44" s="263"/>
      <c r="D44" s="22"/>
      <c r="E44" s="22"/>
      <c r="F44" s="22"/>
      <c r="G44" s="22"/>
      <c r="H44" s="22"/>
      <c r="I44" s="22"/>
      <c r="J44" s="22"/>
      <c r="K44" s="22"/>
      <c r="L44" s="22"/>
      <c r="M44" s="22"/>
      <c r="N44" s="22"/>
      <c r="O44" s="22"/>
      <c r="P44" s="22"/>
      <c r="Q44" s="22"/>
      <c r="R44" s="22"/>
      <c r="S44" s="22"/>
      <c r="T44" s="22"/>
      <c r="U44" s="22"/>
    </row>
    <row r="45" spans="1:21" x14ac:dyDescent="0.25">
      <c r="A45" s="22"/>
      <c r="B45" s="22"/>
      <c r="C45" s="263"/>
      <c r="D45" s="22"/>
      <c r="E45" s="22"/>
      <c r="F45" s="22"/>
      <c r="G45" s="22"/>
      <c r="H45" s="22"/>
      <c r="I45" s="22"/>
      <c r="J45" s="22"/>
      <c r="K45" s="22"/>
      <c r="L45" s="22"/>
      <c r="M45" s="22"/>
      <c r="N45" s="22"/>
      <c r="O45" s="22"/>
      <c r="P45" s="22"/>
      <c r="Q45" s="22"/>
      <c r="R45" s="22"/>
      <c r="S45" s="22"/>
      <c r="T45" s="22"/>
      <c r="U45" s="22"/>
    </row>
    <row r="46" spans="1:21" x14ac:dyDescent="0.25">
      <c r="A46" s="22"/>
      <c r="B46" s="22"/>
      <c r="C46" s="263"/>
      <c r="D46" s="22"/>
      <c r="E46" s="22"/>
      <c r="F46" s="22"/>
      <c r="G46" s="22"/>
      <c r="H46" s="22"/>
      <c r="I46" s="22"/>
      <c r="J46" s="22"/>
      <c r="K46" s="22"/>
      <c r="L46" s="22"/>
      <c r="M46" s="22"/>
      <c r="N46" s="22"/>
      <c r="O46" s="22"/>
      <c r="P46" s="22"/>
      <c r="Q46" s="22"/>
      <c r="R46" s="22"/>
      <c r="S46" s="22"/>
      <c r="T46" s="22"/>
      <c r="U46" s="22"/>
    </row>
    <row r="47" spans="1:21" x14ac:dyDescent="0.25">
      <c r="A47" s="22"/>
      <c r="B47" s="22"/>
      <c r="C47" s="263"/>
      <c r="D47" s="22"/>
      <c r="E47" s="22"/>
      <c r="F47" s="22"/>
      <c r="G47" s="22"/>
      <c r="H47" s="22"/>
      <c r="I47" s="22"/>
      <c r="J47" s="22"/>
      <c r="K47" s="22"/>
      <c r="L47" s="22"/>
      <c r="M47" s="22"/>
      <c r="N47" s="22"/>
      <c r="O47" s="22"/>
      <c r="P47" s="22"/>
      <c r="Q47" s="22"/>
      <c r="R47" s="22"/>
      <c r="S47" s="22"/>
      <c r="T47" s="22"/>
      <c r="U47" s="22"/>
    </row>
    <row r="48" spans="1:21" x14ac:dyDescent="0.25">
      <c r="A48" s="22"/>
      <c r="B48" s="22"/>
      <c r="C48" s="263"/>
      <c r="D48" s="22"/>
      <c r="E48" s="22"/>
      <c r="F48" s="22"/>
      <c r="G48" s="22"/>
      <c r="H48" s="22"/>
      <c r="I48" s="22"/>
      <c r="J48" s="22"/>
      <c r="K48" s="22"/>
      <c r="L48" s="22"/>
      <c r="M48" s="22"/>
      <c r="N48" s="22"/>
      <c r="O48" s="22"/>
      <c r="P48" s="22"/>
      <c r="Q48" s="22"/>
      <c r="R48" s="22"/>
      <c r="S48" s="22"/>
      <c r="T48" s="22"/>
      <c r="U48" s="22"/>
    </row>
    <row r="49" spans="1:21" x14ac:dyDescent="0.25">
      <c r="A49" s="22"/>
      <c r="B49" s="22"/>
      <c r="C49" s="263"/>
      <c r="D49" s="22"/>
      <c r="E49" s="22"/>
      <c r="F49" s="22"/>
      <c r="G49" s="22"/>
      <c r="H49" s="22"/>
      <c r="I49" s="22"/>
      <c r="J49" s="22"/>
      <c r="K49" s="22"/>
      <c r="L49" s="22"/>
      <c r="M49" s="22"/>
      <c r="N49" s="22"/>
      <c r="O49" s="22"/>
      <c r="P49" s="22"/>
      <c r="Q49" s="22"/>
      <c r="R49" s="22"/>
      <c r="S49" s="22"/>
      <c r="T49" s="22"/>
      <c r="U49" s="22"/>
    </row>
    <row r="50" spans="1:21" x14ac:dyDescent="0.25">
      <c r="A50" s="22"/>
      <c r="B50" s="22"/>
      <c r="C50" s="263"/>
      <c r="D50" s="22"/>
      <c r="E50" s="22"/>
      <c r="F50" s="22"/>
      <c r="G50" s="22"/>
      <c r="H50" s="22"/>
      <c r="I50" s="22"/>
      <c r="J50" s="22"/>
      <c r="K50" s="22"/>
      <c r="L50" s="22"/>
      <c r="M50" s="22"/>
      <c r="N50" s="22"/>
      <c r="O50" s="22"/>
      <c r="P50" s="22"/>
      <c r="Q50" s="22"/>
      <c r="R50" s="22"/>
      <c r="S50" s="22"/>
      <c r="T50" s="22"/>
      <c r="U50" s="22"/>
    </row>
    <row r="51" spans="1:21" x14ac:dyDescent="0.25">
      <c r="A51" s="22"/>
      <c r="B51" s="22"/>
      <c r="C51" s="263"/>
      <c r="D51" s="22"/>
      <c r="E51" s="22"/>
      <c r="F51" s="22"/>
      <c r="G51" s="22"/>
      <c r="H51" s="22"/>
      <c r="I51" s="22"/>
      <c r="J51" s="22"/>
      <c r="K51" s="22"/>
      <c r="L51" s="22"/>
      <c r="M51" s="22"/>
      <c r="N51" s="22"/>
      <c r="O51" s="22"/>
      <c r="P51" s="22"/>
      <c r="Q51" s="22"/>
      <c r="R51" s="22"/>
      <c r="S51" s="22"/>
      <c r="T51" s="22"/>
      <c r="U51" s="22"/>
    </row>
    <row r="52" spans="1:21" x14ac:dyDescent="0.25">
      <c r="A52" s="22"/>
      <c r="B52" s="22"/>
      <c r="C52" s="263"/>
      <c r="D52" s="22"/>
      <c r="E52" s="22"/>
      <c r="F52" s="22"/>
      <c r="G52" s="22"/>
      <c r="H52" s="22"/>
      <c r="I52" s="22"/>
      <c r="J52" s="22"/>
      <c r="K52" s="22"/>
      <c r="L52" s="22"/>
      <c r="M52" s="22"/>
      <c r="N52" s="22"/>
      <c r="O52" s="22"/>
      <c r="P52" s="22"/>
      <c r="Q52" s="22"/>
      <c r="R52" s="22"/>
      <c r="S52" s="22"/>
      <c r="T52" s="22"/>
      <c r="U52" s="22"/>
    </row>
    <row r="53" spans="1:21" x14ac:dyDescent="0.25">
      <c r="A53" s="22"/>
      <c r="B53" s="22"/>
      <c r="C53" s="263"/>
      <c r="D53" s="22"/>
      <c r="E53" s="22"/>
      <c r="F53" s="22"/>
      <c r="G53" s="22"/>
      <c r="H53" s="22"/>
      <c r="I53" s="22"/>
      <c r="J53" s="22"/>
      <c r="K53" s="22"/>
      <c r="L53" s="22"/>
      <c r="M53" s="22"/>
      <c r="N53" s="22"/>
      <c r="O53" s="22"/>
      <c r="P53" s="22"/>
      <c r="Q53" s="22"/>
      <c r="R53" s="22"/>
      <c r="S53" s="22"/>
      <c r="T53" s="22"/>
      <c r="U53" s="22"/>
    </row>
    <row r="54" spans="1:21" x14ac:dyDescent="0.25">
      <c r="A54" s="22"/>
      <c r="B54" s="22"/>
      <c r="C54" s="263"/>
      <c r="D54" s="22"/>
      <c r="E54" s="22"/>
      <c r="F54" s="22"/>
      <c r="G54" s="22"/>
      <c r="H54" s="22"/>
      <c r="I54" s="22"/>
      <c r="J54" s="22"/>
      <c r="K54" s="22"/>
      <c r="L54" s="22"/>
      <c r="M54" s="22"/>
      <c r="N54" s="22"/>
      <c r="O54" s="22"/>
      <c r="P54" s="22"/>
      <c r="Q54" s="22"/>
      <c r="R54" s="22"/>
      <c r="S54" s="22"/>
      <c r="T54" s="22"/>
      <c r="U54" s="22"/>
    </row>
    <row r="55" spans="1:21" x14ac:dyDescent="0.25">
      <c r="A55" s="22"/>
      <c r="B55" s="22"/>
      <c r="C55" s="263"/>
      <c r="D55" s="22"/>
      <c r="E55" s="22"/>
      <c r="F55" s="22"/>
      <c r="G55" s="22"/>
      <c r="H55" s="22"/>
      <c r="I55" s="22"/>
      <c r="J55" s="22"/>
      <c r="K55" s="22"/>
      <c r="L55" s="22"/>
      <c r="M55" s="22"/>
      <c r="N55" s="22"/>
      <c r="O55" s="22"/>
      <c r="P55" s="22"/>
      <c r="Q55" s="22"/>
      <c r="R55" s="22"/>
      <c r="S55" s="22"/>
      <c r="T55" s="22"/>
      <c r="U55" s="22"/>
    </row>
    <row r="56" spans="1:21" x14ac:dyDescent="0.25">
      <c r="A56" s="22"/>
      <c r="B56" s="22"/>
      <c r="C56" s="263"/>
      <c r="D56" s="22"/>
      <c r="E56" s="22"/>
      <c r="F56" s="22"/>
      <c r="G56" s="22"/>
      <c r="H56" s="22"/>
      <c r="I56" s="22"/>
      <c r="J56" s="22"/>
      <c r="K56" s="22"/>
      <c r="L56" s="22"/>
      <c r="M56" s="22"/>
      <c r="N56" s="22"/>
      <c r="O56" s="22"/>
      <c r="P56" s="22"/>
      <c r="Q56" s="22"/>
      <c r="R56" s="22"/>
      <c r="S56" s="22"/>
      <c r="T56" s="22"/>
      <c r="U56" s="22"/>
    </row>
    <row r="57" spans="1:21" x14ac:dyDescent="0.25">
      <c r="A57" s="22"/>
      <c r="B57" s="22"/>
      <c r="C57" s="263"/>
      <c r="D57" s="22"/>
      <c r="E57" s="22"/>
      <c r="F57" s="22"/>
      <c r="G57" s="22"/>
      <c r="H57" s="22"/>
      <c r="I57" s="22"/>
      <c r="J57" s="22"/>
      <c r="K57" s="22"/>
      <c r="L57" s="22"/>
      <c r="M57" s="22"/>
      <c r="N57" s="22"/>
      <c r="O57" s="22"/>
      <c r="P57" s="22"/>
      <c r="Q57" s="22"/>
      <c r="R57" s="22"/>
      <c r="S57" s="22"/>
      <c r="T57" s="22"/>
      <c r="U57" s="22"/>
    </row>
    <row r="58" spans="1:21" x14ac:dyDescent="0.25">
      <c r="A58" s="22"/>
      <c r="B58" s="22"/>
      <c r="C58" s="263"/>
      <c r="D58" s="22"/>
      <c r="E58" s="22"/>
      <c r="F58" s="22"/>
      <c r="G58" s="22"/>
      <c r="H58" s="22"/>
      <c r="I58" s="22"/>
      <c r="J58" s="22"/>
      <c r="K58" s="22"/>
      <c r="L58" s="22"/>
      <c r="M58" s="22"/>
      <c r="N58" s="22"/>
      <c r="O58" s="22"/>
      <c r="P58" s="22"/>
      <c r="Q58" s="22"/>
      <c r="R58" s="22"/>
      <c r="S58" s="22"/>
      <c r="T58" s="22"/>
      <c r="U58" s="22"/>
    </row>
    <row r="59" spans="1:21" x14ac:dyDescent="0.25">
      <c r="A59" s="22"/>
      <c r="B59" s="22"/>
      <c r="C59" s="263"/>
      <c r="D59" s="22"/>
      <c r="E59" s="22"/>
      <c r="F59" s="22"/>
      <c r="G59" s="22"/>
      <c r="H59" s="22"/>
      <c r="I59" s="22"/>
      <c r="J59" s="22"/>
      <c r="K59" s="22"/>
      <c r="L59" s="22"/>
      <c r="M59" s="22"/>
      <c r="N59" s="22"/>
      <c r="O59" s="22"/>
      <c r="P59" s="22"/>
      <c r="Q59" s="22"/>
      <c r="R59" s="22"/>
      <c r="S59" s="22"/>
      <c r="T59" s="22"/>
      <c r="U59" s="22"/>
    </row>
    <row r="60" spans="1:21" x14ac:dyDescent="0.25">
      <c r="A60" s="22"/>
      <c r="B60" s="22"/>
      <c r="C60" s="263"/>
      <c r="D60" s="22"/>
      <c r="E60" s="22"/>
      <c r="F60" s="22"/>
      <c r="G60" s="22"/>
      <c r="H60" s="22"/>
      <c r="I60" s="22"/>
      <c r="J60" s="22"/>
      <c r="K60" s="22"/>
      <c r="L60" s="22"/>
      <c r="M60" s="22"/>
      <c r="N60" s="22"/>
      <c r="O60" s="22"/>
      <c r="P60" s="22"/>
      <c r="Q60" s="22"/>
      <c r="R60" s="22"/>
      <c r="S60" s="22"/>
      <c r="T60" s="22"/>
      <c r="U60" s="22"/>
    </row>
    <row r="61" spans="1:21" x14ac:dyDescent="0.25">
      <c r="A61" s="22"/>
      <c r="B61" s="22"/>
      <c r="C61" s="263"/>
      <c r="D61" s="22"/>
      <c r="E61" s="22"/>
      <c r="F61" s="22"/>
      <c r="G61" s="22"/>
      <c r="H61" s="22"/>
      <c r="I61" s="22"/>
      <c r="J61" s="22"/>
      <c r="K61" s="22"/>
      <c r="L61" s="22"/>
      <c r="M61" s="22"/>
      <c r="N61" s="22"/>
      <c r="O61" s="22"/>
      <c r="P61" s="22"/>
      <c r="Q61" s="22"/>
      <c r="R61" s="22"/>
      <c r="S61" s="22"/>
      <c r="T61" s="22"/>
      <c r="U61" s="22"/>
    </row>
    <row r="62" spans="1:21" x14ac:dyDescent="0.25">
      <c r="A62" s="22"/>
      <c r="B62" s="22"/>
      <c r="C62" s="263"/>
      <c r="D62" s="22"/>
      <c r="E62" s="22"/>
      <c r="F62" s="22"/>
      <c r="G62" s="22"/>
      <c r="H62" s="22"/>
      <c r="I62" s="22"/>
      <c r="J62" s="22"/>
      <c r="K62" s="22"/>
      <c r="L62" s="22"/>
      <c r="M62" s="22"/>
      <c r="N62" s="22"/>
      <c r="O62" s="22"/>
      <c r="P62" s="22"/>
      <c r="Q62" s="22"/>
      <c r="R62" s="22"/>
      <c r="S62" s="22"/>
      <c r="T62" s="22"/>
      <c r="U62" s="22"/>
    </row>
    <row r="63" spans="1:21" x14ac:dyDescent="0.25">
      <c r="A63" s="22"/>
      <c r="B63" s="22"/>
      <c r="C63" s="263"/>
      <c r="D63" s="22"/>
      <c r="E63" s="22"/>
      <c r="F63" s="22"/>
      <c r="G63" s="22"/>
      <c r="H63" s="22"/>
      <c r="I63" s="22"/>
      <c r="J63" s="22"/>
      <c r="K63" s="22"/>
      <c r="L63" s="22"/>
      <c r="M63" s="22"/>
      <c r="N63" s="22"/>
      <c r="O63" s="22"/>
      <c r="P63" s="22"/>
      <c r="Q63" s="22"/>
      <c r="R63" s="22"/>
      <c r="S63" s="22"/>
      <c r="T63" s="22"/>
      <c r="U63" s="22"/>
    </row>
    <row r="64" spans="1:21" x14ac:dyDescent="0.25">
      <c r="A64" s="22"/>
      <c r="B64" s="22"/>
      <c r="C64" s="263"/>
      <c r="D64" s="22"/>
      <c r="E64" s="22"/>
      <c r="F64" s="22"/>
      <c r="G64" s="22"/>
      <c r="H64" s="22"/>
      <c r="I64" s="22"/>
      <c r="J64" s="22"/>
      <c r="K64" s="22"/>
      <c r="L64" s="22"/>
      <c r="M64" s="22"/>
      <c r="N64" s="22"/>
      <c r="O64" s="22"/>
      <c r="P64" s="22"/>
      <c r="Q64" s="22"/>
      <c r="R64" s="22"/>
      <c r="S64" s="22"/>
      <c r="T64" s="22"/>
      <c r="U64" s="22"/>
    </row>
    <row r="65" spans="1:21" x14ac:dyDescent="0.25">
      <c r="A65" s="22"/>
      <c r="B65" s="22"/>
      <c r="C65" s="263"/>
      <c r="D65" s="22"/>
      <c r="E65" s="22"/>
      <c r="F65" s="22"/>
      <c r="G65" s="22"/>
      <c r="H65" s="22"/>
      <c r="I65" s="22"/>
      <c r="J65" s="22"/>
      <c r="K65" s="22"/>
      <c r="L65" s="22"/>
      <c r="M65" s="22"/>
      <c r="N65" s="22"/>
      <c r="O65" s="22"/>
      <c r="P65" s="22"/>
      <c r="Q65" s="22"/>
      <c r="R65" s="22"/>
      <c r="S65" s="22"/>
      <c r="T65" s="22"/>
      <c r="U65" s="22"/>
    </row>
    <row r="66" spans="1:21" x14ac:dyDescent="0.25">
      <c r="A66" s="22"/>
      <c r="B66" s="22"/>
      <c r="C66" s="263"/>
      <c r="D66" s="22"/>
      <c r="E66" s="22"/>
      <c r="F66" s="22"/>
      <c r="G66" s="22"/>
      <c r="H66" s="22"/>
      <c r="I66" s="22"/>
      <c r="J66" s="22"/>
      <c r="K66" s="22"/>
      <c r="L66" s="22"/>
      <c r="M66" s="22"/>
      <c r="N66" s="22"/>
      <c r="O66" s="22"/>
      <c r="P66" s="22"/>
      <c r="Q66" s="22"/>
      <c r="R66" s="22"/>
      <c r="S66" s="22"/>
      <c r="T66" s="22"/>
      <c r="U66" s="22"/>
    </row>
    <row r="67" spans="1:21" x14ac:dyDescent="0.25">
      <c r="A67" s="22"/>
      <c r="B67" s="22"/>
      <c r="C67" s="263"/>
      <c r="D67" s="22"/>
      <c r="E67" s="22"/>
      <c r="F67" s="22"/>
      <c r="G67" s="22"/>
      <c r="H67" s="22"/>
      <c r="I67" s="22"/>
      <c r="J67" s="22"/>
      <c r="K67" s="22"/>
      <c r="L67" s="22"/>
      <c r="M67" s="22"/>
      <c r="N67" s="22"/>
      <c r="O67" s="22"/>
      <c r="P67" s="22"/>
      <c r="Q67" s="22"/>
      <c r="R67" s="22"/>
      <c r="S67" s="22"/>
      <c r="T67" s="22"/>
      <c r="U67" s="22"/>
    </row>
    <row r="68" spans="1:21" x14ac:dyDescent="0.25">
      <c r="A68" s="22"/>
      <c r="B68" s="22"/>
      <c r="C68" s="263"/>
      <c r="D68" s="22"/>
      <c r="E68" s="22"/>
      <c r="F68" s="22"/>
      <c r="G68" s="22"/>
      <c r="H68" s="22"/>
      <c r="I68" s="22"/>
      <c r="J68" s="22"/>
      <c r="K68" s="22"/>
      <c r="L68" s="22"/>
      <c r="M68" s="22"/>
      <c r="N68" s="22"/>
      <c r="O68" s="22"/>
      <c r="P68" s="22"/>
      <c r="Q68" s="22"/>
      <c r="R68" s="22"/>
      <c r="S68" s="22"/>
      <c r="T68" s="22"/>
      <c r="U68" s="22"/>
    </row>
    <row r="69" spans="1:21" x14ac:dyDescent="0.25">
      <c r="A69" s="22"/>
      <c r="B69" s="22"/>
      <c r="C69" s="263"/>
      <c r="D69" s="22"/>
      <c r="E69" s="22"/>
      <c r="F69" s="22"/>
      <c r="G69" s="22"/>
      <c r="H69" s="22"/>
      <c r="I69" s="22"/>
      <c r="J69" s="22"/>
      <c r="K69" s="22"/>
      <c r="L69" s="22"/>
      <c r="M69" s="22"/>
      <c r="N69" s="22"/>
      <c r="O69" s="22"/>
      <c r="P69" s="22"/>
      <c r="Q69" s="22"/>
      <c r="R69" s="22"/>
      <c r="S69" s="22"/>
      <c r="T69" s="22"/>
      <c r="U69" s="22"/>
    </row>
    <row r="70" spans="1:21" x14ac:dyDescent="0.25">
      <c r="A70" s="22"/>
      <c r="B70" s="22"/>
      <c r="C70" s="263"/>
      <c r="D70" s="22"/>
      <c r="E70" s="22"/>
      <c r="F70" s="22"/>
      <c r="G70" s="22"/>
      <c r="H70" s="22"/>
      <c r="I70" s="22"/>
      <c r="J70" s="22"/>
      <c r="K70" s="22"/>
      <c r="L70" s="22"/>
      <c r="M70" s="22"/>
      <c r="N70" s="22"/>
      <c r="O70" s="22"/>
      <c r="P70" s="22"/>
      <c r="Q70" s="22"/>
      <c r="R70" s="22"/>
      <c r="S70" s="22"/>
      <c r="T70" s="22"/>
      <c r="U70" s="22"/>
    </row>
    <row r="71" spans="1:21" x14ac:dyDescent="0.25">
      <c r="A71" s="22"/>
      <c r="B71" s="22"/>
      <c r="C71" s="263"/>
      <c r="D71" s="22"/>
      <c r="E71" s="22"/>
      <c r="F71" s="22"/>
      <c r="G71" s="22"/>
      <c r="H71" s="22"/>
      <c r="I71" s="22"/>
      <c r="J71" s="22"/>
      <c r="K71" s="22"/>
      <c r="L71" s="22"/>
      <c r="M71" s="22"/>
      <c r="N71" s="22"/>
      <c r="O71" s="22"/>
      <c r="P71" s="22"/>
      <c r="Q71" s="22"/>
      <c r="R71" s="22"/>
      <c r="S71" s="22"/>
      <c r="T71" s="22"/>
      <c r="U71" s="22"/>
    </row>
    <row r="72" spans="1:21" x14ac:dyDescent="0.25">
      <c r="A72" s="22"/>
      <c r="B72" s="22"/>
      <c r="C72" s="263"/>
      <c r="D72" s="22"/>
      <c r="E72" s="22"/>
      <c r="F72" s="22"/>
      <c r="G72" s="22"/>
      <c r="H72" s="22"/>
      <c r="I72" s="22"/>
      <c r="J72" s="22"/>
      <c r="K72" s="22"/>
      <c r="L72" s="22"/>
      <c r="M72" s="22"/>
      <c r="N72" s="22"/>
      <c r="O72" s="22"/>
      <c r="P72" s="22"/>
      <c r="Q72" s="22"/>
      <c r="R72" s="22"/>
      <c r="S72" s="22"/>
      <c r="T72" s="22"/>
      <c r="U72" s="22"/>
    </row>
    <row r="73" spans="1:21" x14ac:dyDescent="0.25">
      <c r="A73" s="22"/>
      <c r="B73" s="22"/>
      <c r="C73" s="263"/>
      <c r="D73" s="22"/>
      <c r="E73" s="22"/>
      <c r="F73" s="22"/>
      <c r="G73" s="22"/>
      <c r="H73" s="22"/>
      <c r="I73" s="22"/>
      <c r="J73" s="22"/>
      <c r="K73" s="22"/>
      <c r="L73" s="22"/>
      <c r="M73" s="22"/>
      <c r="N73" s="22"/>
      <c r="O73" s="22"/>
      <c r="P73" s="22"/>
      <c r="Q73" s="22"/>
      <c r="R73" s="22"/>
      <c r="S73" s="22"/>
      <c r="T73" s="22"/>
      <c r="U73" s="22"/>
    </row>
    <row r="74" spans="1:21" x14ac:dyDescent="0.25">
      <c r="A74" s="22"/>
      <c r="B74" s="22"/>
      <c r="C74" s="263"/>
      <c r="D74" s="22"/>
      <c r="E74" s="22"/>
      <c r="F74" s="22"/>
      <c r="G74" s="22"/>
      <c r="H74" s="22"/>
      <c r="I74" s="22"/>
      <c r="J74" s="22"/>
      <c r="K74" s="22"/>
      <c r="L74" s="22"/>
      <c r="M74" s="22"/>
      <c r="N74" s="22"/>
      <c r="O74" s="22"/>
      <c r="P74" s="22"/>
      <c r="Q74" s="22"/>
      <c r="R74" s="22"/>
      <c r="S74" s="22"/>
      <c r="T74" s="22"/>
      <c r="U74" s="22"/>
    </row>
    <row r="75" spans="1:21" x14ac:dyDescent="0.25">
      <c r="A75" s="22"/>
      <c r="B75" s="22"/>
      <c r="C75" s="263"/>
      <c r="D75" s="22"/>
      <c r="E75" s="22"/>
      <c r="F75" s="22"/>
      <c r="G75" s="22"/>
      <c r="H75" s="22"/>
      <c r="I75" s="22"/>
      <c r="J75" s="22"/>
      <c r="K75" s="22"/>
      <c r="L75" s="22"/>
      <c r="M75" s="22"/>
      <c r="N75" s="22"/>
      <c r="O75" s="22"/>
      <c r="P75" s="22"/>
      <c r="Q75" s="22"/>
      <c r="R75" s="22"/>
      <c r="S75" s="22"/>
      <c r="T75" s="22"/>
      <c r="U75" s="22"/>
    </row>
    <row r="76" spans="1:21" x14ac:dyDescent="0.25">
      <c r="A76" s="22"/>
      <c r="B76" s="22"/>
      <c r="C76" s="263"/>
      <c r="D76" s="22"/>
      <c r="E76" s="22"/>
      <c r="F76" s="22"/>
      <c r="G76" s="22"/>
      <c r="H76" s="22"/>
      <c r="I76" s="22"/>
      <c r="J76" s="22"/>
      <c r="K76" s="22"/>
      <c r="L76" s="22"/>
      <c r="M76" s="22"/>
      <c r="N76" s="22"/>
      <c r="O76" s="22"/>
      <c r="P76" s="22"/>
      <c r="Q76" s="22"/>
      <c r="R76" s="22"/>
      <c r="S76" s="22"/>
      <c r="T76" s="22"/>
      <c r="U76" s="22"/>
    </row>
    <row r="77" spans="1:21" x14ac:dyDescent="0.25">
      <c r="A77" s="22"/>
      <c r="B77" s="22"/>
      <c r="C77" s="263"/>
      <c r="D77" s="22"/>
      <c r="E77" s="22"/>
      <c r="F77" s="22"/>
      <c r="G77" s="22"/>
      <c r="H77" s="22"/>
      <c r="I77" s="22"/>
      <c r="J77" s="22"/>
      <c r="K77" s="22"/>
      <c r="L77" s="22"/>
      <c r="M77" s="22"/>
      <c r="N77" s="22"/>
      <c r="O77" s="22"/>
      <c r="P77" s="22"/>
      <c r="Q77" s="22"/>
      <c r="R77" s="22"/>
      <c r="S77" s="22"/>
      <c r="T77" s="22"/>
      <c r="U77" s="22"/>
    </row>
    <row r="78" spans="1:21" x14ac:dyDescent="0.25">
      <c r="A78" s="22"/>
      <c r="B78" s="22"/>
      <c r="C78" s="263"/>
      <c r="D78" s="22"/>
      <c r="E78" s="22"/>
      <c r="F78" s="22"/>
      <c r="G78" s="22"/>
      <c r="H78" s="22"/>
      <c r="I78" s="22"/>
      <c r="J78" s="22"/>
      <c r="K78" s="22"/>
      <c r="L78" s="22"/>
      <c r="M78" s="22"/>
      <c r="N78" s="22"/>
      <c r="O78" s="22"/>
      <c r="P78" s="22"/>
      <c r="Q78" s="22"/>
      <c r="R78" s="22"/>
      <c r="S78" s="22"/>
      <c r="T78" s="22"/>
      <c r="U78" s="22"/>
    </row>
    <row r="79" spans="1:21" x14ac:dyDescent="0.25">
      <c r="A79" s="22"/>
      <c r="B79" s="22"/>
      <c r="C79" s="263"/>
      <c r="D79" s="22"/>
      <c r="E79" s="22"/>
      <c r="F79" s="22"/>
      <c r="G79" s="22"/>
      <c r="H79" s="22"/>
      <c r="I79" s="22"/>
      <c r="J79" s="22"/>
      <c r="K79" s="22"/>
      <c r="L79" s="22"/>
      <c r="M79" s="22"/>
      <c r="N79" s="22"/>
      <c r="O79" s="22"/>
      <c r="P79" s="22"/>
      <c r="Q79" s="22"/>
      <c r="R79" s="22"/>
      <c r="S79" s="22"/>
      <c r="T79" s="22"/>
      <c r="U79" s="22"/>
    </row>
    <row r="80" spans="1:21" x14ac:dyDescent="0.25">
      <c r="A80" s="22"/>
      <c r="B80" s="22"/>
      <c r="C80" s="263"/>
      <c r="D80" s="22"/>
      <c r="E80" s="22"/>
      <c r="F80" s="22"/>
      <c r="G80" s="22"/>
      <c r="H80" s="22"/>
      <c r="I80" s="22"/>
      <c r="J80" s="22"/>
      <c r="K80" s="22"/>
      <c r="L80" s="22"/>
      <c r="M80" s="22"/>
      <c r="N80" s="22"/>
      <c r="O80" s="22"/>
      <c r="P80" s="22"/>
      <c r="Q80" s="22"/>
      <c r="R80" s="22"/>
      <c r="S80" s="22"/>
      <c r="T80" s="22"/>
      <c r="U80" s="22"/>
    </row>
    <row r="81" spans="1:21" x14ac:dyDescent="0.25">
      <c r="A81" s="22"/>
      <c r="B81" s="22"/>
      <c r="C81" s="263"/>
      <c r="D81" s="22"/>
      <c r="E81" s="22"/>
      <c r="F81" s="22"/>
      <c r="G81" s="22"/>
      <c r="H81" s="22"/>
      <c r="I81" s="22"/>
      <c r="J81" s="22"/>
      <c r="K81" s="22"/>
      <c r="L81" s="22"/>
      <c r="M81" s="22"/>
      <c r="N81" s="22"/>
      <c r="O81" s="22"/>
      <c r="P81" s="22"/>
      <c r="Q81" s="22"/>
      <c r="R81" s="22"/>
      <c r="S81" s="22"/>
      <c r="T81" s="22"/>
      <c r="U81" s="22"/>
    </row>
    <row r="82" spans="1:21" x14ac:dyDescent="0.25">
      <c r="A82" s="22"/>
      <c r="B82" s="22"/>
      <c r="C82" s="263"/>
      <c r="D82" s="22"/>
      <c r="E82" s="22"/>
      <c r="F82" s="22"/>
      <c r="G82" s="22"/>
      <c r="H82" s="22"/>
      <c r="I82" s="22"/>
      <c r="J82" s="22"/>
      <c r="K82" s="22"/>
      <c r="L82" s="22"/>
      <c r="M82" s="22"/>
      <c r="N82" s="22"/>
      <c r="O82" s="22"/>
      <c r="P82" s="22"/>
      <c r="Q82" s="22"/>
      <c r="R82" s="22"/>
      <c r="S82" s="22"/>
      <c r="T82" s="22"/>
      <c r="U82" s="22"/>
    </row>
    <row r="83" spans="1:21" x14ac:dyDescent="0.25">
      <c r="A83" s="22"/>
      <c r="B83" s="22"/>
      <c r="C83" s="263"/>
      <c r="D83" s="22"/>
      <c r="E83" s="22"/>
      <c r="F83" s="22"/>
      <c r="G83" s="22"/>
      <c r="H83" s="22"/>
      <c r="I83" s="22"/>
      <c r="J83" s="22"/>
      <c r="K83" s="22"/>
      <c r="L83" s="22"/>
      <c r="M83" s="22"/>
      <c r="N83" s="22"/>
      <c r="O83" s="22"/>
      <c r="P83" s="22"/>
      <c r="Q83" s="22"/>
      <c r="R83" s="22"/>
      <c r="S83" s="22"/>
      <c r="T83" s="22"/>
      <c r="U83" s="22"/>
    </row>
    <row r="84" spans="1:21" x14ac:dyDescent="0.25">
      <c r="A84" s="22"/>
      <c r="B84" s="22"/>
      <c r="C84" s="263"/>
      <c r="D84" s="22"/>
      <c r="E84" s="22"/>
      <c r="F84" s="22"/>
      <c r="G84" s="22"/>
      <c r="H84" s="22"/>
      <c r="I84" s="22"/>
      <c r="J84" s="22"/>
      <c r="K84" s="22"/>
      <c r="L84" s="22"/>
      <c r="M84" s="22"/>
      <c r="N84" s="22"/>
      <c r="O84" s="22"/>
      <c r="P84" s="22"/>
      <c r="Q84" s="22"/>
      <c r="R84" s="22"/>
      <c r="S84" s="22"/>
      <c r="T84" s="22"/>
      <c r="U84" s="22"/>
    </row>
    <row r="85" spans="1:21" x14ac:dyDescent="0.25">
      <c r="A85" s="22"/>
      <c r="B85" s="22"/>
      <c r="C85" s="263"/>
      <c r="D85" s="22"/>
      <c r="E85" s="22"/>
      <c r="F85" s="22"/>
      <c r="G85" s="22"/>
      <c r="H85" s="22"/>
      <c r="I85" s="22"/>
      <c r="J85" s="22"/>
      <c r="K85" s="22"/>
      <c r="L85" s="22"/>
      <c r="M85" s="22"/>
      <c r="N85" s="22"/>
      <c r="O85" s="22"/>
      <c r="P85" s="22"/>
      <c r="Q85" s="22"/>
      <c r="R85" s="22"/>
      <c r="S85" s="22"/>
      <c r="T85" s="22"/>
      <c r="U85" s="22"/>
    </row>
    <row r="86" spans="1:21" x14ac:dyDescent="0.25">
      <c r="A86" s="22"/>
      <c r="B86" s="22"/>
      <c r="C86" s="263"/>
      <c r="D86" s="22"/>
      <c r="E86" s="22"/>
      <c r="F86" s="22"/>
      <c r="G86" s="22"/>
      <c r="H86" s="22"/>
      <c r="I86" s="22"/>
      <c r="J86" s="22"/>
      <c r="K86" s="22"/>
      <c r="L86" s="22"/>
      <c r="M86" s="22"/>
      <c r="N86" s="22"/>
      <c r="O86" s="22"/>
      <c r="P86" s="22"/>
      <c r="Q86" s="22"/>
      <c r="R86" s="22"/>
      <c r="S86" s="22"/>
      <c r="T86" s="22"/>
      <c r="U86" s="22"/>
    </row>
    <row r="87" spans="1:21" x14ac:dyDescent="0.25">
      <c r="A87" s="22"/>
      <c r="B87" s="22"/>
      <c r="C87" s="263"/>
      <c r="D87" s="22"/>
      <c r="E87" s="22"/>
      <c r="F87" s="22"/>
      <c r="G87" s="22"/>
      <c r="H87" s="22"/>
      <c r="I87" s="22"/>
      <c r="J87" s="22"/>
      <c r="K87" s="22"/>
      <c r="L87" s="22"/>
      <c r="M87" s="22"/>
      <c r="N87" s="22"/>
      <c r="O87" s="22"/>
      <c r="P87" s="22"/>
      <c r="Q87" s="22"/>
      <c r="R87" s="22"/>
      <c r="S87" s="22"/>
      <c r="T87" s="22"/>
      <c r="U87" s="22"/>
    </row>
    <row r="88" spans="1:21" x14ac:dyDescent="0.25">
      <c r="A88" s="22"/>
      <c r="B88" s="22"/>
      <c r="C88" s="263"/>
      <c r="D88" s="22"/>
      <c r="E88" s="22"/>
      <c r="F88" s="22"/>
      <c r="G88" s="22"/>
      <c r="H88" s="22"/>
      <c r="I88" s="22"/>
      <c r="J88" s="22"/>
      <c r="K88" s="22"/>
      <c r="L88" s="22"/>
      <c r="M88" s="22"/>
      <c r="N88" s="22"/>
      <c r="O88" s="22"/>
      <c r="P88" s="22"/>
      <c r="Q88" s="22"/>
      <c r="R88" s="22"/>
      <c r="S88" s="22"/>
      <c r="T88" s="22"/>
      <c r="U88" s="22"/>
    </row>
    <row r="89" spans="1:21" x14ac:dyDescent="0.25">
      <c r="A89" s="22"/>
      <c r="B89" s="22"/>
      <c r="C89" s="263"/>
      <c r="D89" s="22"/>
      <c r="E89" s="22"/>
      <c r="F89" s="22"/>
      <c r="G89" s="22"/>
      <c r="H89" s="22"/>
      <c r="I89" s="22"/>
      <c r="J89" s="22"/>
      <c r="K89" s="22"/>
      <c r="L89" s="22"/>
      <c r="M89" s="22"/>
      <c r="N89" s="22"/>
      <c r="O89" s="22"/>
      <c r="P89" s="22"/>
      <c r="Q89" s="22"/>
      <c r="R89" s="22"/>
      <c r="S89" s="22"/>
      <c r="T89" s="22"/>
      <c r="U89" s="22"/>
    </row>
    <row r="90" spans="1:21" x14ac:dyDescent="0.25">
      <c r="A90" s="22"/>
      <c r="B90" s="22"/>
      <c r="C90" s="263"/>
      <c r="D90" s="22"/>
      <c r="E90" s="22"/>
      <c r="F90" s="22"/>
      <c r="G90" s="22"/>
      <c r="H90" s="22"/>
      <c r="I90" s="22"/>
      <c r="J90" s="22"/>
      <c r="K90" s="22"/>
      <c r="L90" s="22"/>
      <c r="M90" s="22"/>
      <c r="N90" s="22"/>
      <c r="O90" s="22"/>
      <c r="P90" s="22"/>
      <c r="Q90" s="22"/>
      <c r="R90" s="22"/>
      <c r="S90" s="22"/>
      <c r="T90" s="22"/>
      <c r="U90" s="22"/>
    </row>
    <row r="91" spans="1:21" x14ac:dyDescent="0.25">
      <c r="A91" s="22"/>
      <c r="B91" s="22"/>
      <c r="C91" s="263"/>
      <c r="D91" s="22"/>
      <c r="E91" s="22"/>
      <c r="F91" s="22"/>
      <c r="G91" s="22"/>
      <c r="H91" s="22"/>
      <c r="I91" s="22"/>
      <c r="J91" s="22"/>
      <c r="K91" s="22"/>
      <c r="L91" s="22"/>
      <c r="M91" s="22"/>
      <c r="N91" s="22"/>
      <c r="O91" s="22"/>
      <c r="P91" s="22"/>
      <c r="Q91" s="22"/>
      <c r="R91" s="22"/>
      <c r="S91" s="22"/>
      <c r="T91" s="22"/>
      <c r="U91" s="22"/>
    </row>
    <row r="92" spans="1:21" x14ac:dyDescent="0.25">
      <c r="A92" s="22"/>
      <c r="B92" s="22"/>
      <c r="C92" s="263"/>
      <c r="D92" s="22"/>
      <c r="E92" s="22"/>
      <c r="F92" s="22"/>
      <c r="G92" s="22"/>
      <c r="H92" s="22"/>
      <c r="I92" s="22"/>
      <c r="J92" s="22"/>
      <c r="K92" s="22"/>
      <c r="L92" s="22"/>
      <c r="M92" s="22"/>
      <c r="N92" s="22"/>
      <c r="O92" s="22"/>
      <c r="P92" s="22"/>
      <c r="Q92" s="22"/>
      <c r="R92" s="22"/>
      <c r="S92" s="22"/>
      <c r="T92" s="22"/>
      <c r="U92" s="22"/>
    </row>
    <row r="93" spans="1:21" x14ac:dyDescent="0.25">
      <c r="A93" s="22"/>
      <c r="B93" s="22"/>
      <c r="C93" s="263"/>
      <c r="D93" s="22"/>
      <c r="E93" s="22"/>
      <c r="F93" s="22"/>
      <c r="G93" s="22"/>
      <c r="H93" s="22"/>
      <c r="I93" s="22"/>
      <c r="J93" s="22"/>
      <c r="K93" s="22"/>
      <c r="L93" s="22"/>
      <c r="M93" s="22"/>
      <c r="N93" s="22"/>
      <c r="O93" s="22"/>
      <c r="P93" s="22"/>
      <c r="Q93" s="22"/>
      <c r="R93" s="22"/>
      <c r="S93" s="22"/>
      <c r="T93" s="22"/>
      <c r="U93" s="22"/>
    </row>
    <row r="94" spans="1:21" x14ac:dyDescent="0.25">
      <c r="A94" s="22"/>
      <c r="B94" s="22"/>
      <c r="C94" s="263"/>
      <c r="D94" s="22"/>
      <c r="E94" s="22"/>
      <c r="F94" s="22"/>
      <c r="G94" s="22"/>
      <c r="H94" s="22"/>
      <c r="I94" s="22"/>
      <c r="J94" s="22"/>
      <c r="K94" s="22"/>
      <c r="L94" s="22"/>
      <c r="M94" s="22"/>
      <c r="N94" s="22"/>
      <c r="O94" s="22"/>
      <c r="P94" s="22"/>
      <c r="Q94" s="22"/>
      <c r="R94" s="22"/>
      <c r="S94" s="22"/>
      <c r="T94" s="22"/>
      <c r="U94" s="22"/>
    </row>
    <row r="95" spans="1:21" x14ac:dyDescent="0.25">
      <c r="A95" s="22"/>
      <c r="B95" s="22"/>
      <c r="C95" s="263"/>
      <c r="D95" s="22"/>
      <c r="E95" s="22"/>
      <c r="F95" s="22"/>
      <c r="G95" s="22"/>
      <c r="H95" s="22"/>
      <c r="I95" s="22"/>
      <c r="J95" s="22"/>
      <c r="K95" s="22"/>
      <c r="L95" s="22"/>
      <c r="M95" s="22"/>
      <c r="N95" s="22"/>
      <c r="O95" s="22"/>
      <c r="P95" s="22"/>
      <c r="Q95" s="22"/>
      <c r="R95" s="22"/>
      <c r="S95" s="22"/>
      <c r="T95" s="22"/>
      <c r="U95" s="22"/>
    </row>
    <row r="96" spans="1:21" x14ac:dyDescent="0.25">
      <c r="A96" s="22"/>
      <c r="B96" s="22"/>
      <c r="C96" s="263"/>
      <c r="D96" s="22"/>
      <c r="E96" s="22"/>
      <c r="F96" s="22"/>
      <c r="G96" s="22"/>
      <c r="H96" s="22"/>
      <c r="I96" s="22"/>
      <c r="J96" s="22"/>
      <c r="K96" s="22"/>
      <c r="L96" s="22"/>
      <c r="M96" s="22"/>
      <c r="N96" s="22"/>
      <c r="O96" s="22"/>
      <c r="P96" s="22"/>
      <c r="Q96" s="22"/>
      <c r="R96" s="22"/>
      <c r="S96" s="22"/>
      <c r="T96" s="22"/>
      <c r="U96" s="22"/>
    </row>
    <row r="97" spans="1:21" x14ac:dyDescent="0.25">
      <c r="A97" s="22"/>
      <c r="B97" s="22"/>
      <c r="C97" s="263"/>
      <c r="D97" s="22"/>
      <c r="E97" s="22"/>
      <c r="F97" s="22"/>
      <c r="G97" s="22"/>
      <c r="H97" s="22"/>
      <c r="I97" s="22"/>
      <c r="J97" s="22"/>
      <c r="K97" s="22"/>
      <c r="L97" s="22"/>
      <c r="M97" s="22"/>
      <c r="N97" s="22"/>
      <c r="O97" s="22"/>
      <c r="P97" s="22"/>
      <c r="Q97" s="22"/>
      <c r="R97" s="22"/>
      <c r="S97" s="22"/>
      <c r="T97" s="22"/>
      <c r="U97" s="22"/>
    </row>
    <row r="98" spans="1:21" x14ac:dyDescent="0.25">
      <c r="A98" s="22"/>
      <c r="B98" s="22"/>
      <c r="C98" s="263"/>
      <c r="D98" s="22"/>
      <c r="E98" s="22"/>
      <c r="F98" s="22"/>
      <c r="G98" s="22"/>
      <c r="H98" s="22"/>
      <c r="I98" s="22"/>
      <c r="J98" s="22"/>
      <c r="K98" s="22"/>
      <c r="L98" s="22"/>
      <c r="M98" s="22"/>
      <c r="N98" s="22"/>
      <c r="O98" s="22"/>
      <c r="P98" s="22"/>
      <c r="Q98" s="22"/>
      <c r="R98" s="22"/>
      <c r="S98" s="22"/>
      <c r="T98" s="22"/>
      <c r="U98" s="22"/>
    </row>
    <row r="99" spans="1:21" x14ac:dyDescent="0.25">
      <c r="A99" s="22"/>
      <c r="B99" s="22"/>
      <c r="C99" s="263"/>
      <c r="D99" s="22"/>
      <c r="E99" s="22"/>
      <c r="F99" s="22"/>
      <c r="G99" s="22"/>
      <c r="H99" s="22"/>
      <c r="I99" s="22"/>
      <c r="J99" s="22"/>
      <c r="K99" s="22"/>
      <c r="L99" s="22"/>
      <c r="M99" s="22"/>
      <c r="N99" s="22"/>
      <c r="O99" s="22"/>
      <c r="P99" s="22"/>
      <c r="Q99" s="22"/>
      <c r="R99" s="22"/>
      <c r="S99" s="22"/>
      <c r="T99" s="22"/>
      <c r="U99" s="22"/>
    </row>
    <row r="100" spans="1:21" x14ac:dyDescent="0.25">
      <c r="A100" s="22"/>
      <c r="B100" s="22"/>
      <c r="C100" s="263"/>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3"/>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3"/>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3"/>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3"/>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3"/>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3"/>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3"/>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3"/>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3"/>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3"/>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3"/>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3"/>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3"/>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3"/>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3"/>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3"/>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3"/>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3"/>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3"/>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3"/>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3"/>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3"/>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3"/>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3"/>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3"/>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3"/>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3"/>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3"/>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3"/>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3"/>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3"/>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3"/>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3"/>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3"/>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3"/>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3"/>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3"/>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3"/>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3"/>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3"/>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3"/>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3"/>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3"/>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3"/>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3"/>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3"/>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3"/>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3"/>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3"/>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3"/>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3"/>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3"/>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3"/>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3"/>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3"/>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3"/>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3"/>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3"/>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3"/>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3"/>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3"/>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3"/>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3"/>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3"/>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3"/>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3"/>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3"/>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3"/>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3"/>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3"/>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3"/>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3"/>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3"/>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3"/>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3"/>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3"/>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3"/>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3"/>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3"/>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3"/>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3"/>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3"/>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3"/>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3"/>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3"/>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3"/>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3"/>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3"/>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3"/>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3"/>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3"/>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3"/>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3"/>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3"/>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3"/>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3"/>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3"/>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3"/>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3"/>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3"/>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3"/>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3"/>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3"/>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3"/>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3"/>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3"/>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3"/>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3"/>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3"/>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3"/>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3"/>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3"/>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3"/>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3"/>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3"/>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3"/>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3"/>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3"/>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3"/>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3"/>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3"/>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3"/>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3"/>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3"/>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3"/>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3"/>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3"/>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3"/>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3"/>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3"/>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3"/>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3"/>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3"/>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3"/>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3"/>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3"/>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3"/>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3"/>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3"/>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3"/>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3"/>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3"/>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3"/>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3"/>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3"/>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3"/>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3"/>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3"/>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3"/>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3"/>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3"/>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3"/>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3"/>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3"/>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3"/>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3"/>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3"/>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3"/>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3"/>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3"/>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3"/>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3"/>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3"/>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3"/>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3"/>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3"/>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3"/>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3"/>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3"/>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3"/>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3"/>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3"/>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3"/>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3"/>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3"/>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3"/>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3"/>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3"/>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3"/>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3"/>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3"/>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3"/>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3"/>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3"/>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3"/>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3"/>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3"/>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3"/>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3"/>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3"/>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3"/>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3"/>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3"/>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3"/>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3"/>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3"/>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3"/>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3"/>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3"/>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3"/>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3"/>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3"/>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3"/>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3"/>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3"/>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3"/>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3"/>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3"/>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3"/>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3"/>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3"/>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3"/>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3"/>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3"/>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3"/>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3"/>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3"/>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3"/>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3"/>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3"/>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3"/>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3"/>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3"/>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3"/>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3"/>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3"/>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3"/>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3"/>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3"/>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3"/>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3"/>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3"/>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3"/>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3"/>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3"/>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3"/>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3"/>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3"/>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3"/>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3"/>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3"/>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3"/>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3"/>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3"/>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3"/>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3"/>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3"/>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3"/>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3"/>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3"/>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3"/>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3"/>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3"/>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3"/>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3"/>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3"/>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3"/>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3"/>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3"/>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3"/>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3"/>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3"/>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3"/>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3"/>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3"/>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3"/>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3"/>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3"/>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3"/>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3"/>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3"/>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3"/>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3"/>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3"/>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3"/>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3"/>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3"/>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3"/>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3"/>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3"/>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3"/>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3"/>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75" zoomScaleNormal="80" zoomScaleSheetLayoutView="75" workbookViewId="0">
      <selection activeCell="M26" sqref="M26"/>
    </sheetView>
  </sheetViews>
  <sheetFormatPr defaultColWidth="9.140625" defaultRowHeight="15" x14ac:dyDescent="0.25"/>
  <cols>
    <col min="1" max="1" width="17.7109375" style="308" customWidth="1"/>
    <col min="2" max="2" width="30.140625" style="308" customWidth="1"/>
    <col min="3" max="3" width="12.28515625" style="308" customWidth="1"/>
    <col min="4" max="5" width="15" style="308" customWidth="1"/>
    <col min="6" max="7" width="13.28515625" style="308" customWidth="1"/>
    <col min="8" max="8" width="12.28515625" style="308" customWidth="1"/>
    <col min="9" max="9" width="17.85546875" style="308" customWidth="1"/>
    <col min="10" max="10" width="16.7109375" style="308" customWidth="1"/>
    <col min="11" max="11" width="24.5703125" style="308" customWidth="1"/>
    <col min="12" max="12" width="30.85546875" style="308" customWidth="1"/>
    <col min="13" max="13" width="27.140625" style="308" customWidth="1"/>
    <col min="14" max="14" width="32.42578125" style="308" customWidth="1"/>
    <col min="15" max="15" width="13.28515625" style="308" customWidth="1"/>
    <col min="16" max="16" width="8.7109375" style="308" customWidth="1"/>
    <col min="17" max="17" width="12.7109375" style="308" customWidth="1"/>
    <col min="18" max="18" width="9.140625" style="308"/>
    <col min="19" max="19" width="17" style="308" customWidth="1"/>
    <col min="20" max="21" width="12" style="308" customWidth="1"/>
    <col min="22" max="22" width="11" style="308" customWidth="1"/>
    <col min="23" max="25" width="17.7109375" style="308" customWidth="1"/>
    <col min="26" max="26" width="46.5703125" style="308" customWidth="1"/>
    <col min="27" max="28" width="12.28515625" style="308" customWidth="1"/>
    <col min="29" max="16384" width="9.140625" style="308"/>
  </cols>
  <sheetData>
    <row r="1" spans="1:28" ht="18.75" x14ac:dyDescent="0.25">
      <c r="Z1" s="33" t="s">
        <v>65</v>
      </c>
    </row>
    <row r="2" spans="1:28" ht="18.75" x14ac:dyDescent="0.3">
      <c r="Z2" s="14" t="s">
        <v>7</v>
      </c>
    </row>
    <row r="3" spans="1:28" ht="18.75" x14ac:dyDescent="0.3">
      <c r="Z3" s="14" t="s">
        <v>64</v>
      </c>
    </row>
    <row r="4" spans="1:28"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87" t="s">
        <v>6</v>
      </c>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309"/>
      <c r="AB6" s="309"/>
    </row>
    <row r="7" spans="1:28" ht="18.75" x14ac:dyDescent="0.25">
      <c r="A7" s="487"/>
      <c r="B7" s="487"/>
      <c r="C7" s="487"/>
      <c r="D7" s="487"/>
      <c r="E7" s="487"/>
      <c r="F7" s="487"/>
      <c r="G7" s="487"/>
      <c r="H7" s="487"/>
      <c r="I7" s="487"/>
      <c r="J7" s="487"/>
      <c r="K7" s="487"/>
      <c r="L7" s="487"/>
      <c r="M7" s="487"/>
      <c r="N7" s="487"/>
      <c r="O7" s="487"/>
      <c r="P7" s="487"/>
      <c r="Q7" s="487"/>
      <c r="R7" s="487"/>
      <c r="S7" s="487"/>
      <c r="T7" s="487"/>
      <c r="U7" s="487"/>
      <c r="V7" s="487"/>
      <c r="W7" s="487"/>
      <c r="X7" s="487"/>
      <c r="Y7" s="487"/>
      <c r="Z7" s="487"/>
      <c r="AA7" s="309"/>
      <c r="AB7" s="309"/>
    </row>
    <row r="8" spans="1:28" x14ac:dyDescent="0.25">
      <c r="A8" s="488" t="str">
        <f>'1. паспорт местоположение'!A9</f>
        <v>Акционерное общество "Россети Янтарь" ДЗО  ПАО "Россети"</v>
      </c>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310"/>
      <c r="AB8" s="310"/>
    </row>
    <row r="9" spans="1:28" ht="15.75" x14ac:dyDescent="0.25">
      <c r="A9" s="485" t="s">
        <v>5</v>
      </c>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311"/>
      <c r="AB9" s="311"/>
    </row>
    <row r="10" spans="1:28" ht="18.75" x14ac:dyDescent="0.25">
      <c r="A10" s="487"/>
      <c r="B10" s="487"/>
      <c r="C10" s="487"/>
      <c r="D10" s="487"/>
      <c r="E10" s="487"/>
      <c r="F10" s="487"/>
      <c r="G10" s="487"/>
      <c r="H10" s="487"/>
      <c r="I10" s="487"/>
      <c r="J10" s="487"/>
      <c r="K10" s="487"/>
      <c r="L10" s="487"/>
      <c r="M10" s="487"/>
      <c r="N10" s="487"/>
      <c r="O10" s="487"/>
      <c r="P10" s="487"/>
      <c r="Q10" s="487"/>
      <c r="R10" s="487"/>
      <c r="S10" s="487"/>
      <c r="T10" s="487"/>
      <c r="U10" s="487"/>
      <c r="V10" s="487"/>
      <c r="W10" s="487"/>
      <c r="X10" s="487"/>
      <c r="Y10" s="487"/>
      <c r="Z10" s="487"/>
      <c r="AA10" s="309"/>
      <c r="AB10" s="309"/>
    </row>
    <row r="11" spans="1:28" x14ac:dyDescent="0.25">
      <c r="A11" s="488" t="str">
        <f>'1. паспорт местоположение'!A12:C12</f>
        <v>N_22-1290</v>
      </c>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310"/>
      <c r="AB11" s="310"/>
    </row>
    <row r="12" spans="1:28" ht="15.75" x14ac:dyDescent="0.25">
      <c r="A12" s="485" t="s">
        <v>4</v>
      </c>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311"/>
      <c r="AB12" s="311"/>
    </row>
    <row r="13" spans="1:28" ht="18.75" x14ac:dyDescent="0.25">
      <c r="A13" s="489"/>
      <c r="B13" s="489"/>
      <c r="C13" s="489"/>
      <c r="D13" s="489"/>
      <c r="E13" s="489"/>
      <c r="F13" s="489"/>
      <c r="G13" s="489"/>
      <c r="H13" s="489"/>
      <c r="I13" s="489"/>
      <c r="J13" s="489"/>
      <c r="K13" s="489"/>
      <c r="L13" s="489"/>
      <c r="M13" s="489"/>
      <c r="N13" s="489"/>
      <c r="O13" s="489"/>
      <c r="P13" s="489"/>
      <c r="Q13" s="489"/>
      <c r="R13" s="489"/>
      <c r="S13" s="489"/>
      <c r="T13" s="489"/>
      <c r="U13" s="489"/>
      <c r="V13" s="489"/>
      <c r="W13" s="489"/>
      <c r="X13" s="489"/>
      <c r="Y13" s="489"/>
      <c r="Z13" s="489"/>
      <c r="AA13" s="312"/>
      <c r="AB13" s="312"/>
    </row>
    <row r="14" spans="1:28" x14ac:dyDescent="0.25">
      <c r="A14" s="488"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310"/>
      <c r="AB14" s="310"/>
    </row>
    <row r="15" spans="1:28" ht="15.75" x14ac:dyDescent="0.25">
      <c r="A15" s="485" t="s">
        <v>3</v>
      </c>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311"/>
      <c r="AB15" s="311"/>
    </row>
    <row r="16" spans="1:28"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313"/>
      <c r="AB16" s="313"/>
    </row>
    <row r="17" spans="1:2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313"/>
      <c r="AB17" s="313"/>
    </row>
    <row r="18" spans="1:28"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313"/>
      <c r="AB18" s="313"/>
    </row>
    <row r="19" spans="1:2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313"/>
      <c r="AB19" s="313"/>
    </row>
    <row r="20" spans="1:28"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314"/>
      <c r="AB20" s="314"/>
    </row>
    <row r="21" spans="1:28" x14ac:dyDescent="0.25">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314"/>
      <c r="AB21" s="314"/>
    </row>
    <row r="22" spans="1:28" x14ac:dyDescent="0.25">
      <c r="A22" s="480" t="s">
        <v>447</v>
      </c>
      <c r="B22" s="480"/>
      <c r="C22" s="480"/>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315"/>
      <c r="AB22" s="315"/>
    </row>
    <row r="23" spans="1:28" ht="32.25" customHeight="1" x14ac:dyDescent="0.25">
      <c r="A23" s="482" t="s">
        <v>301</v>
      </c>
      <c r="B23" s="483"/>
      <c r="C23" s="483"/>
      <c r="D23" s="483"/>
      <c r="E23" s="483"/>
      <c r="F23" s="483"/>
      <c r="G23" s="483"/>
      <c r="H23" s="483"/>
      <c r="I23" s="483"/>
      <c r="J23" s="483"/>
      <c r="K23" s="483"/>
      <c r="L23" s="484"/>
      <c r="M23" s="481" t="s">
        <v>302</v>
      </c>
      <c r="N23" s="481"/>
      <c r="O23" s="481"/>
      <c r="P23" s="481"/>
      <c r="Q23" s="481"/>
      <c r="R23" s="481"/>
      <c r="S23" s="481"/>
      <c r="T23" s="481"/>
      <c r="U23" s="481"/>
      <c r="V23" s="481"/>
      <c r="W23" s="481"/>
      <c r="X23" s="481"/>
      <c r="Y23" s="481"/>
      <c r="Z23" s="481"/>
    </row>
    <row r="24" spans="1:28" ht="151.5" customHeight="1" x14ac:dyDescent="0.25">
      <c r="A24" s="316" t="s">
        <v>227</v>
      </c>
      <c r="B24" s="317" t="s">
        <v>234</v>
      </c>
      <c r="C24" s="316" t="s">
        <v>298</v>
      </c>
      <c r="D24" s="316" t="s">
        <v>228</v>
      </c>
      <c r="E24" s="316" t="s">
        <v>299</v>
      </c>
      <c r="F24" s="316" t="s">
        <v>539</v>
      </c>
      <c r="G24" s="316" t="s">
        <v>540</v>
      </c>
      <c r="H24" s="316" t="s">
        <v>229</v>
      </c>
      <c r="I24" s="316" t="s">
        <v>541</v>
      </c>
      <c r="J24" s="316" t="s">
        <v>235</v>
      </c>
      <c r="K24" s="317" t="s">
        <v>233</v>
      </c>
      <c r="L24" s="317" t="s">
        <v>230</v>
      </c>
      <c r="M24" s="318" t="s">
        <v>237</v>
      </c>
      <c r="N24" s="317" t="s">
        <v>542</v>
      </c>
      <c r="O24" s="316" t="s">
        <v>543</v>
      </c>
      <c r="P24" s="316" t="s">
        <v>544</v>
      </c>
      <c r="Q24" s="316" t="s">
        <v>545</v>
      </c>
      <c r="R24" s="316" t="s">
        <v>229</v>
      </c>
      <c r="S24" s="316" t="s">
        <v>546</v>
      </c>
      <c r="T24" s="316" t="s">
        <v>547</v>
      </c>
      <c r="U24" s="316" t="s">
        <v>548</v>
      </c>
      <c r="V24" s="316" t="s">
        <v>545</v>
      </c>
      <c r="W24" s="319" t="s">
        <v>549</v>
      </c>
      <c r="X24" s="319" t="s">
        <v>550</v>
      </c>
      <c r="Y24" s="319" t="s">
        <v>551</v>
      </c>
      <c r="Z24" s="320" t="s">
        <v>238</v>
      </c>
    </row>
    <row r="25" spans="1:28" ht="16.5" customHeight="1" x14ac:dyDescent="0.25">
      <c r="A25" s="316">
        <v>1</v>
      </c>
      <c r="B25" s="317">
        <v>2</v>
      </c>
      <c r="C25" s="316">
        <v>3</v>
      </c>
      <c r="D25" s="317">
        <v>4</v>
      </c>
      <c r="E25" s="316">
        <v>5</v>
      </c>
      <c r="F25" s="317">
        <v>6</v>
      </c>
      <c r="G25" s="316">
        <v>7</v>
      </c>
      <c r="H25" s="317">
        <v>8</v>
      </c>
      <c r="I25" s="316">
        <v>9</v>
      </c>
      <c r="J25" s="317">
        <v>10</v>
      </c>
      <c r="K25" s="316">
        <v>11</v>
      </c>
      <c r="L25" s="317">
        <v>12</v>
      </c>
      <c r="M25" s="316">
        <v>13</v>
      </c>
      <c r="N25" s="317">
        <v>14</v>
      </c>
      <c r="O25" s="316">
        <v>15</v>
      </c>
      <c r="P25" s="317">
        <v>16</v>
      </c>
      <c r="Q25" s="316">
        <v>17</v>
      </c>
      <c r="R25" s="317">
        <v>18</v>
      </c>
      <c r="S25" s="316">
        <v>19</v>
      </c>
      <c r="T25" s="317">
        <v>20</v>
      </c>
      <c r="U25" s="316">
        <v>21</v>
      </c>
      <c r="V25" s="317">
        <v>22</v>
      </c>
      <c r="W25" s="316">
        <v>23</v>
      </c>
      <c r="X25" s="317">
        <v>24</v>
      </c>
      <c r="Y25" s="316">
        <v>25</v>
      </c>
      <c r="Z25" s="317">
        <v>26</v>
      </c>
    </row>
    <row r="26" spans="1:28" ht="127.5" x14ac:dyDescent="0.25">
      <c r="A26" s="321" t="s">
        <v>296</v>
      </c>
      <c r="B26" s="322"/>
      <c r="C26" s="323" t="s">
        <v>552</v>
      </c>
      <c r="D26" s="323" t="s">
        <v>553</v>
      </c>
      <c r="E26" s="323" t="s">
        <v>554</v>
      </c>
      <c r="F26" s="323" t="s">
        <v>555</v>
      </c>
      <c r="G26" s="323" t="s">
        <v>556</v>
      </c>
      <c r="H26" s="323" t="s">
        <v>229</v>
      </c>
      <c r="I26" s="323" t="s">
        <v>557</v>
      </c>
      <c r="J26" s="323" t="s">
        <v>558</v>
      </c>
      <c r="K26" s="324"/>
      <c r="L26" s="325" t="s">
        <v>231</v>
      </c>
      <c r="M26" s="326">
        <v>2025</v>
      </c>
      <c r="N26" s="324"/>
      <c r="O26" s="324">
        <v>0</v>
      </c>
      <c r="P26" s="324">
        <v>0</v>
      </c>
      <c r="Q26" s="324">
        <v>0</v>
      </c>
      <c r="R26" s="324">
        <v>99264</v>
      </c>
      <c r="S26" s="324">
        <v>0</v>
      </c>
      <c r="T26" s="324">
        <v>0</v>
      </c>
      <c r="U26" s="324">
        <v>0</v>
      </c>
      <c r="V26" s="324">
        <v>0</v>
      </c>
      <c r="W26" s="324">
        <v>0</v>
      </c>
      <c r="X26" s="324">
        <v>0</v>
      </c>
      <c r="Y26" s="327" t="s">
        <v>508</v>
      </c>
      <c r="Z26" s="328" t="s">
        <v>509</v>
      </c>
    </row>
    <row r="27" spans="1:28" x14ac:dyDescent="0.25">
      <c r="A27" s="324">
        <v>2017</v>
      </c>
      <c r="B27" s="324" t="s">
        <v>525</v>
      </c>
      <c r="C27" s="324">
        <v>0</v>
      </c>
      <c r="D27" s="324">
        <v>0</v>
      </c>
      <c r="E27" s="324">
        <v>0</v>
      </c>
      <c r="F27" s="323">
        <v>0</v>
      </c>
      <c r="G27" s="323">
        <v>0</v>
      </c>
      <c r="H27" s="324">
        <v>99264</v>
      </c>
      <c r="I27" s="324">
        <v>0</v>
      </c>
      <c r="J27" s="324">
        <v>0</v>
      </c>
      <c r="K27" s="325"/>
      <c r="L27" s="324"/>
      <c r="M27" s="325"/>
      <c r="N27" s="324"/>
      <c r="O27" s="324"/>
      <c r="P27" s="324"/>
      <c r="Q27" s="324"/>
      <c r="R27" s="324"/>
      <c r="S27" s="324"/>
      <c r="T27" s="324"/>
      <c r="U27" s="324"/>
      <c r="V27" s="324"/>
      <c r="W27" s="324"/>
      <c r="X27" s="324"/>
      <c r="Y27" s="324"/>
      <c r="Z27" s="324"/>
    </row>
    <row r="28" spans="1:28" ht="30" x14ac:dyDescent="0.25">
      <c r="A28" s="322" t="s">
        <v>297</v>
      </c>
      <c r="B28" s="322"/>
      <c r="C28" s="323" t="s">
        <v>559</v>
      </c>
      <c r="D28" s="323" t="s">
        <v>560</v>
      </c>
      <c r="E28" s="323" t="s">
        <v>561</v>
      </c>
      <c r="F28" s="323" t="s">
        <v>562</v>
      </c>
      <c r="G28" s="323" t="s">
        <v>563</v>
      </c>
      <c r="H28" s="323" t="s">
        <v>229</v>
      </c>
      <c r="I28" s="323" t="s">
        <v>564</v>
      </c>
      <c r="J28" s="323" t="s">
        <v>565</v>
      </c>
      <c r="K28" s="324"/>
      <c r="L28" s="324"/>
      <c r="M28" s="324"/>
      <c r="N28" s="324"/>
      <c r="O28" s="324"/>
      <c r="P28" s="324"/>
      <c r="Q28" s="324"/>
      <c r="R28" s="324"/>
      <c r="S28" s="324"/>
      <c r="T28" s="324"/>
      <c r="U28" s="324"/>
      <c r="V28" s="324"/>
      <c r="W28" s="324"/>
      <c r="X28" s="324"/>
      <c r="Y28" s="324"/>
      <c r="Z28" s="324"/>
    </row>
    <row r="29" spans="1:28" x14ac:dyDescent="0.25">
      <c r="A29" s="324">
        <v>2016</v>
      </c>
      <c r="B29" s="324" t="s">
        <v>525</v>
      </c>
      <c r="C29" s="324">
        <v>0</v>
      </c>
      <c r="D29" s="324">
        <v>0</v>
      </c>
      <c r="E29" s="324">
        <v>0</v>
      </c>
      <c r="F29" s="324">
        <v>0</v>
      </c>
      <c r="G29" s="324">
        <v>0</v>
      </c>
      <c r="H29" s="324">
        <v>85140</v>
      </c>
      <c r="I29" s="324">
        <v>0</v>
      </c>
      <c r="J29" s="324">
        <v>0</v>
      </c>
      <c r="K29" s="324"/>
      <c r="L29" s="324"/>
      <c r="M29" s="324"/>
      <c r="N29" s="324"/>
      <c r="O29" s="324"/>
      <c r="P29" s="324"/>
      <c r="Q29" s="324"/>
      <c r="R29" s="324"/>
      <c r="S29" s="324"/>
      <c r="T29" s="324"/>
      <c r="U29" s="324"/>
      <c r="V29" s="324"/>
      <c r="W29" s="324"/>
      <c r="X29" s="324"/>
      <c r="Y29" s="324"/>
      <c r="Z29" s="324"/>
    </row>
    <row r="33" spans="1:1" x14ac:dyDescent="0.25">
      <c r="A33" s="3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44" t="s">
        <v>6</v>
      </c>
      <c r="B7" s="444"/>
      <c r="C7" s="444"/>
      <c r="D7" s="444"/>
      <c r="E7" s="444"/>
      <c r="F7" s="444"/>
      <c r="G7" s="444"/>
      <c r="H7" s="444"/>
      <c r="I7" s="444"/>
      <c r="J7" s="444"/>
      <c r="K7" s="444"/>
      <c r="L7" s="444"/>
      <c r="M7" s="444"/>
      <c r="N7" s="444"/>
      <c r="O7" s="444"/>
      <c r="P7" s="12"/>
      <c r="Q7" s="12"/>
      <c r="R7" s="12"/>
      <c r="S7" s="12"/>
      <c r="T7" s="12"/>
      <c r="U7" s="12"/>
      <c r="V7" s="12"/>
      <c r="W7" s="12"/>
      <c r="X7" s="12"/>
      <c r="Y7" s="12"/>
      <c r="Z7" s="12"/>
    </row>
    <row r="8" spans="1:28" s="11" customFormat="1" ht="18.75" x14ac:dyDescent="0.2">
      <c r="A8" s="444"/>
      <c r="B8" s="444"/>
      <c r="C8" s="444"/>
      <c r="D8" s="444"/>
      <c r="E8" s="444"/>
      <c r="F8" s="444"/>
      <c r="G8" s="444"/>
      <c r="H8" s="444"/>
      <c r="I8" s="444"/>
      <c r="J8" s="444"/>
      <c r="K8" s="444"/>
      <c r="L8" s="444"/>
      <c r="M8" s="444"/>
      <c r="N8" s="444"/>
      <c r="O8" s="444"/>
      <c r="P8" s="12"/>
      <c r="Q8" s="12"/>
      <c r="R8" s="12"/>
      <c r="S8" s="12"/>
      <c r="T8" s="12"/>
      <c r="U8" s="12"/>
      <c r="V8" s="12"/>
      <c r="W8" s="12"/>
      <c r="X8" s="12"/>
      <c r="Y8" s="12"/>
      <c r="Z8" s="12"/>
    </row>
    <row r="9" spans="1:28" s="11" customFormat="1" ht="18.75" x14ac:dyDescent="0.2">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12"/>
      <c r="Q9" s="12"/>
      <c r="R9" s="12"/>
      <c r="S9" s="12"/>
      <c r="T9" s="12"/>
      <c r="U9" s="12"/>
      <c r="V9" s="12"/>
      <c r="W9" s="12"/>
      <c r="X9" s="12"/>
      <c r="Y9" s="12"/>
      <c r="Z9" s="12"/>
    </row>
    <row r="10" spans="1:28" s="11" customFormat="1" ht="18.75" x14ac:dyDescent="0.2">
      <c r="A10" s="449" t="s">
        <v>5</v>
      </c>
      <c r="B10" s="449"/>
      <c r="C10" s="449"/>
      <c r="D10" s="449"/>
      <c r="E10" s="449"/>
      <c r="F10" s="449"/>
      <c r="G10" s="449"/>
      <c r="H10" s="449"/>
      <c r="I10" s="449"/>
      <c r="J10" s="449"/>
      <c r="K10" s="449"/>
      <c r="L10" s="449"/>
      <c r="M10" s="449"/>
      <c r="N10" s="449"/>
      <c r="O10" s="449"/>
      <c r="P10" s="12"/>
      <c r="Q10" s="12"/>
      <c r="R10" s="12"/>
      <c r="S10" s="12"/>
      <c r="T10" s="12"/>
      <c r="U10" s="12"/>
      <c r="V10" s="12"/>
      <c r="W10" s="12"/>
      <c r="X10" s="12"/>
      <c r="Y10" s="12"/>
      <c r="Z10" s="12"/>
    </row>
    <row r="11" spans="1:28" s="11" customFormat="1" ht="18.75" x14ac:dyDescent="0.2">
      <c r="A11" s="444"/>
      <c r="B11" s="444"/>
      <c r="C11" s="444"/>
      <c r="D11" s="444"/>
      <c r="E11" s="444"/>
      <c r="F11" s="444"/>
      <c r="G11" s="444"/>
      <c r="H11" s="444"/>
      <c r="I11" s="444"/>
      <c r="J11" s="444"/>
      <c r="K11" s="444"/>
      <c r="L11" s="444"/>
      <c r="M11" s="444"/>
      <c r="N11" s="444"/>
      <c r="O11" s="444"/>
      <c r="P11" s="12"/>
      <c r="Q11" s="12"/>
      <c r="R11" s="12"/>
      <c r="S11" s="12"/>
      <c r="T11" s="12"/>
      <c r="U11" s="12"/>
      <c r="V11" s="12"/>
      <c r="W11" s="12"/>
      <c r="X11" s="12"/>
      <c r="Y11" s="12"/>
      <c r="Z11" s="12"/>
    </row>
    <row r="12" spans="1:28" s="11" customFormat="1" ht="18.75" x14ac:dyDescent="0.2">
      <c r="A12" s="445" t="str">
        <f>'1. паспорт местоположение'!A12:C12</f>
        <v>N_22-1290</v>
      </c>
      <c r="B12" s="445"/>
      <c r="C12" s="445"/>
      <c r="D12" s="445"/>
      <c r="E12" s="445"/>
      <c r="F12" s="445"/>
      <c r="G12" s="445"/>
      <c r="H12" s="445"/>
      <c r="I12" s="445"/>
      <c r="J12" s="445"/>
      <c r="K12" s="445"/>
      <c r="L12" s="445"/>
      <c r="M12" s="445"/>
      <c r="N12" s="445"/>
      <c r="O12" s="445"/>
      <c r="P12" s="12"/>
      <c r="Q12" s="12"/>
      <c r="R12" s="12"/>
      <c r="S12" s="12"/>
      <c r="T12" s="12"/>
      <c r="U12" s="12"/>
      <c r="V12" s="12"/>
      <c r="W12" s="12"/>
      <c r="X12" s="12"/>
      <c r="Y12" s="12"/>
      <c r="Z12" s="12"/>
    </row>
    <row r="13" spans="1:28" s="11" customFormat="1" ht="18.75" x14ac:dyDescent="0.2">
      <c r="A13" s="449" t="s">
        <v>4</v>
      </c>
      <c r="B13" s="449"/>
      <c r="C13" s="449"/>
      <c r="D13" s="449"/>
      <c r="E13" s="449"/>
      <c r="F13" s="449"/>
      <c r="G13" s="449"/>
      <c r="H13" s="449"/>
      <c r="I13" s="449"/>
      <c r="J13" s="449"/>
      <c r="K13" s="449"/>
      <c r="L13" s="449"/>
      <c r="M13" s="449"/>
      <c r="N13" s="449"/>
      <c r="O13" s="449"/>
      <c r="P13" s="12"/>
      <c r="Q13" s="12"/>
      <c r="R13" s="12"/>
      <c r="S13" s="12"/>
      <c r="T13" s="12"/>
      <c r="U13" s="12"/>
      <c r="V13" s="12"/>
      <c r="W13" s="12"/>
      <c r="X13" s="12"/>
      <c r="Y13" s="12"/>
      <c r="Z13" s="12"/>
    </row>
    <row r="14" spans="1:28" s="8" customFormat="1" ht="15.75" customHeight="1" x14ac:dyDescent="0.2">
      <c r="A14" s="450"/>
      <c r="B14" s="450"/>
      <c r="C14" s="450"/>
      <c r="D14" s="450"/>
      <c r="E14" s="450"/>
      <c r="F14" s="450"/>
      <c r="G14" s="450"/>
      <c r="H14" s="450"/>
      <c r="I14" s="450"/>
      <c r="J14" s="450"/>
      <c r="K14" s="450"/>
      <c r="L14" s="450"/>
      <c r="M14" s="450"/>
      <c r="N14" s="450"/>
      <c r="O14" s="450"/>
      <c r="P14" s="9"/>
      <c r="Q14" s="9"/>
      <c r="R14" s="9"/>
      <c r="S14" s="9"/>
      <c r="T14" s="9"/>
      <c r="U14" s="9"/>
      <c r="V14" s="9"/>
      <c r="W14" s="9"/>
      <c r="X14" s="9"/>
      <c r="Y14" s="9"/>
      <c r="Z14" s="9"/>
    </row>
    <row r="15" spans="1:28" s="3" customFormat="1" ht="12" x14ac:dyDescent="0.2">
      <c r="A15" s="445" t="str">
        <f>'1. паспорт местоположение'!A15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445"/>
      <c r="C15" s="445"/>
      <c r="D15" s="445"/>
      <c r="E15" s="445"/>
      <c r="F15" s="445"/>
      <c r="G15" s="445"/>
      <c r="H15" s="445"/>
      <c r="I15" s="445"/>
      <c r="J15" s="445"/>
      <c r="K15" s="445"/>
      <c r="L15" s="445"/>
      <c r="M15" s="445"/>
      <c r="N15" s="445"/>
      <c r="O15" s="445"/>
      <c r="P15" s="7"/>
      <c r="Q15" s="7"/>
      <c r="R15" s="7"/>
      <c r="S15" s="7"/>
      <c r="T15" s="7"/>
      <c r="U15" s="7"/>
      <c r="V15" s="7"/>
      <c r="W15" s="7"/>
      <c r="X15" s="7"/>
      <c r="Y15" s="7"/>
      <c r="Z15" s="7"/>
    </row>
    <row r="16" spans="1:28" s="3" customFormat="1" ht="15" customHeight="1" x14ac:dyDescent="0.2">
      <c r="A16" s="449" t="s">
        <v>3</v>
      </c>
      <c r="B16" s="449"/>
      <c r="C16" s="449"/>
      <c r="D16" s="449"/>
      <c r="E16" s="449"/>
      <c r="F16" s="449"/>
      <c r="G16" s="449"/>
      <c r="H16" s="449"/>
      <c r="I16" s="449"/>
      <c r="J16" s="449"/>
      <c r="K16" s="449"/>
      <c r="L16" s="449"/>
      <c r="M16" s="449"/>
      <c r="N16" s="449"/>
      <c r="O16" s="449"/>
      <c r="P16" s="5"/>
      <c r="Q16" s="5"/>
      <c r="R16" s="5"/>
      <c r="S16" s="5"/>
      <c r="T16" s="5"/>
      <c r="U16" s="5"/>
      <c r="V16" s="5"/>
      <c r="W16" s="5"/>
      <c r="X16" s="5"/>
      <c r="Y16" s="5"/>
      <c r="Z16" s="5"/>
    </row>
    <row r="17" spans="1:26" s="3" customFormat="1" ht="15" customHeight="1" x14ac:dyDescent="0.2">
      <c r="A17" s="452"/>
      <c r="B17" s="452"/>
      <c r="C17" s="452"/>
      <c r="D17" s="452"/>
      <c r="E17" s="452"/>
      <c r="F17" s="452"/>
      <c r="G17" s="452"/>
      <c r="H17" s="452"/>
      <c r="I17" s="452"/>
      <c r="J17" s="452"/>
      <c r="K17" s="452"/>
      <c r="L17" s="452"/>
      <c r="M17" s="452"/>
      <c r="N17" s="452"/>
      <c r="O17" s="452"/>
      <c r="P17" s="4"/>
      <c r="Q17" s="4"/>
      <c r="R17" s="4"/>
      <c r="S17" s="4"/>
      <c r="T17" s="4"/>
      <c r="U17" s="4"/>
      <c r="V17" s="4"/>
      <c r="W17" s="4"/>
    </row>
    <row r="18" spans="1:26" s="3" customFormat="1" ht="91.5" customHeight="1" x14ac:dyDescent="0.2">
      <c r="A18" s="494" t="s">
        <v>424</v>
      </c>
      <c r="B18" s="494"/>
      <c r="C18" s="494"/>
      <c r="D18" s="494"/>
      <c r="E18" s="494"/>
      <c r="F18" s="494"/>
      <c r="G18" s="494"/>
      <c r="H18" s="494"/>
      <c r="I18" s="494"/>
      <c r="J18" s="494"/>
      <c r="K18" s="494"/>
      <c r="L18" s="494"/>
      <c r="M18" s="494"/>
      <c r="N18" s="494"/>
      <c r="O18" s="494"/>
      <c r="P18" s="6"/>
      <c r="Q18" s="6"/>
      <c r="R18" s="6"/>
      <c r="S18" s="6"/>
      <c r="T18" s="6"/>
      <c r="U18" s="6"/>
      <c r="V18" s="6"/>
      <c r="W18" s="6"/>
      <c r="X18" s="6"/>
      <c r="Y18" s="6"/>
      <c r="Z18" s="6"/>
    </row>
    <row r="19" spans="1:26" s="3" customFormat="1" ht="78" customHeight="1" x14ac:dyDescent="0.2">
      <c r="A19" s="490" t="s">
        <v>2</v>
      </c>
      <c r="B19" s="490" t="s">
        <v>81</v>
      </c>
      <c r="C19" s="490" t="s">
        <v>80</v>
      </c>
      <c r="D19" s="490" t="s">
        <v>72</v>
      </c>
      <c r="E19" s="491" t="s">
        <v>79</v>
      </c>
      <c r="F19" s="492"/>
      <c r="G19" s="492"/>
      <c r="H19" s="492"/>
      <c r="I19" s="493"/>
      <c r="J19" s="490" t="s">
        <v>78</v>
      </c>
      <c r="K19" s="490"/>
      <c r="L19" s="490"/>
      <c r="M19" s="490"/>
      <c r="N19" s="490"/>
      <c r="O19" s="490"/>
      <c r="P19" s="4"/>
      <c r="Q19" s="4"/>
      <c r="R19" s="4"/>
      <c r="S19" s="4"/>
      <c r="T19" s="4"/>
      <c r="U19" s="4"/>
      <c r="V19" s="4"/>
      <c r="W19" s="4"/>
    </row>
    <row r="20" spans="1:26" s="3" customFormat="1" ht="51" customHeight="1" x14ac:dyDescent="0.2">
      <c r="A20" s="490"/>
      <c r="B20" s="490"/>
      <c r="C20" s="490"/>
      <c r="D20" s="490"/>
      <c r="E20" s="330" t="s">
        <v>77</v>
      </c>
      <c r="F20" s="330" t="s">
        <v>76</v>
      </c>
      <c r="G20" s="330" t="s">
        <v>75</v>
      </c>
      <c r="H20" s="330" t="s">
        <v>74</v>
      </c>
      <c r="I20" s="330" t="s">
        <v>73</v>
      </c>
      <c r="J20" s="330">
        <v>2023</v>
      </c>
      <c r="K20" s="330">
        <v>2024</v>
      </c>
      <c r="L20" s="330">
        <v>2025</v>
      </c>
      <c r="M20" s="330">
        <v>2026</v>
      </c>
      <c r="N20" s="330">
        <v>2027</v>
      </c>
      <c r="O20" s="330">
        <v>2028</v>
      </c>
      <c r="P20" s="27"/>
      <c r="Q20" s="27"/>
      <c r="R20" s="27"/>
      <c r="S20" s="27"/>
      <c r="T20" s="27"/>
      <c r="U20" s="27"/>
      <c r="V20" s="27"/>
      <c r="W20" s="27"/>
      <c r="X20" s="26"/>
      <c r="Y20" s="26"/>
      <c r="Z20" s="26"/>
    </row>
    <row r="21" spans="1:26" s="3" customFormat="1" ht="16.5" customHeight="1" x14ac:dyDescent="0.2">
      <c r="A21" s="331">
        <v>1</v>
      </c>
      <c r="B21" s="332">
        <v>2</v>
      </c>
      <c r="C21" s="331">
        <v>3</v>
      </c>
      <c r="D21" s="332">
        <v>4</v>
      </c>
      <c r="E21" s="331">
        <v>5</v>
      </c>
      <c r="F21" s="332">
        <v>6</v>
      </c>
      <c r="G21" s="331">
        <v>7</v>
      </c>
      <c r="H21" s="332">
        <v>8</v>
      </c>
      <c r="I21" s="331">
        <v>9</v>
      </c>
      <c r="J21" s="332">
        <v>10</v>
      </c>
      <c r="K21" s="331">
        <v>11</v>
      </c>
      <c r="L21" s="332">
        <v>12</v>
      </c>
      <c r="M21" s="331">
        <v>13</v>
      </c>
      <c r="N21" s="332">
        <v>14</v>
      </c>
      <c r="O21" s="331">
        <v>15</v>
      </c>
      <c r="P21" s="27"/>
      <c r="Q21" s="27"/>
      <c r="R21" s="27"/>
      <c r="S21" s="27"/>
      <c r="T21" s="27"/>
      <c r="U21" s="27"/>
      <c r="V21" s="27"/>
      <c r="W21" s="27"/>
      <c r="X21" s="26"/>
      <c r="Y21" s="26"/>
      <c r="Z21" s="26"/>
    </row>
    <row r="22" spans="1:26" s="3" customFormat="1" ht="33" customHeight="1" x14ac:dyDescent="0.2">
      <c r="A22" s="333" t="s">
        <v>61</v>
      </c>
      <c r="B22" s="430">
        <v>2025</v>
      </c>
      <c r="C22" s="334">
        <v>0</v>
      </c>
      <c r="D22" s="334">
        <v>0</v>
      </c>
      <c r="E22" s="334">
        <v>0</v>
      </c>
      <c r="F22" s="334">
        <v>0</v>
      </c>
      <c r="G22" s="334">
        <v>0</v>
      </c>
      <c r="H22" s="334">
        <v>0</v>
      </c>
      <c r="I22" s="334">
        <v>0</v>
      </c>
      <c r="J22" s="307">
        <v>0</v>
      </c>
      <c r="K22" s="307">
        <v>0</v>
      </c>
      <c r="L22" s="335">
        <v>0</v>
      </c>
      <c r="M22" s="335">
        <v>0</v>
      </c>
      <c r="N22" s="335">
        <v>0</v>
      </c>
      <c r="O22" s="33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A98" sqref="A98:XFD144"/>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4" width="16.85546875" style="108" hidden="1" customWidth="1"/>
    <col min="45"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09" t="str">
        <f>'4. паспортбюджет'!A5:O5</f>
        <v>Год раскрытия информации: 2025 год</v>
      </c>
      <c r="B5" s="509"/>
      <c r="C5" s="509"/>
      <c r="D5" s="509"/>
      <c r="E5" s="509"/>
      <c r="F5" s="509"/>
      <c r="G5" s="509"/>
      <c r="H5" s="509"/>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44" t="str">
        <f>'[2]1. паспорт местоположение'!A7:C7</f>
        <v xml:space="preserve">Паспорт инвестиционного проекта </v>
      </c>
      <c r="B7" s="444"/>
      <c r="C7" s="444"/>
      <c r="D7" s="444"/>
      <c r="E7" s="444"/>
      <c r="F7" s="444"/>
      <c r="G7" s="444"/>
      <c r="H7" s="44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70" t="str">
        <f>'4. паспортбюджет'!A9:O9</f>
        <v>Акционерное общество "Россети Янтарь" ДЗО  ПАО "Россети"</v>
      </c>
      <c r="B9" s="470"/>
      <c r="C9" s="470"/>
      <c r="D9" s="470"/>
      <c r="E9" s="470"/>
      <c r="F9" s="470"/>
      <c r="G9" s="470"/>
      <c r="H9" s="470"/>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49" t="s">
        <v>5</v>
      </c>
      <c r="B10" s="449"/>
      <c r="C10" s="449"/>
      <c r="D10" s="449"/>
      <c r="E10" s="449"/>
      <c r="F10" s="449"/>
      <c r="G10" s="449"/>
      <c r="H10" s="449"/>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70" t="str">
        <f>'1. паспорт местоположение'!A12:C12</f>
        <v>N_22-1290</v>
      </c>
      <c r="B12" s="470"/>
      <c r="C12" s="470"/>
      <c r="D12" s="470"/>
      <c r="E12" s="470"/>
      <c r="F12" s="470"/>
      <c r="G12" s="470"/>
      <c r="H12" s="470"/>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49" t="s">
        <v>4</v>
      </c>
      <c r="B13" s="449"/>
      <c r="C13" s="449"/>
      <c r="D13" s="449"/>
      <c r="E13" s="449"/>
      <c r="F13" s="449"/>
      <c r="G13" s="449"/>
      <c r="H13" s="449"/>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97" t="str">
        <f>'1. паспорт местоположение'!A15:C15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497"/>
      <c r="C15" s="497"/>
      <c r="D15" s="497"/>
      <c r="E15" s="497"/>
      <c r="F15" s="497"/>
      <c r="G15" s="497"/>
      <c r="H15" s="497"/>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49" t="s">
        <v>3</v>
      </c>
      <c r="B16" s="449"/>
      <c r="C16" s="449"/>
      <c r="D16" s="449"/>
      <c r="E16" s="449"/>
      <c r="F16" s="449"/>
      <c r="G16" s="449"/>
      <c r="H16" s="449"/>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70" t="s">
        <v>425</v>
      </c>
      <c r="B18" s="470"/>
      <c r="C18" s="470"/>
      <c r="D18" s="470"/>
      <c r="E18" s="470"/>
      <c r="F18" s="470"/>
      <c r="G18" s="470"/>
      <c r="H18" s="4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$B$126/1.2</f>
        <v>3460490.5750000007</v>
      </c>
    </row>
    <row r="26" spans="1:44" x14ac:dyDescent="0.2">
      <c r="A26" s="130" t="s">
        <v>291</v>
      </c>
      <c r="B26" s="131">
        <v>0</v>
      </c>
    </row>
    <row r="27" spans="1:44" x14ac:dyDescent="0.2">
      <c r="A27" s="130" t="s">
        <v>289</v>
      </c>
      <c r="B27" s="131">
        <f>$B$123</f>
        <v>30</v>
      </c>
      <c r="D27" s="123" t="s">
        <v>292</v>
      </c>
    </row>
    <row r="28" spans="1:44" ht="16.149999999999999" customHeight="1" thickBot="1" x14ac:dyDescent="0.25">
      <c r="A28" s="132" t="s">
        <v>287</v>
      </c>
      <c r="B28" s="133">
        <v>1</v>
      </c>
      <c r="D28" s="498" t="s">
        <v>290</v>
      </c>
      <c r="E28" s="499"/>
      <c r="F28" s="500"/>
      <c r="G28" s="501">
        <f>IF(SUM(B89:L89)=0,"не окупается",SUM(B89:L89))</f>
        <v>3.0624300021356285</v>
      </c>
      <c r="H28" s="502"/>
    </row>
    <row r="29" spans="1:44" ht="15.6" customHeight="1" x14ac:dyDescent="0.2">
      <c r="A29" s="128" t="s">
        <v>285</v>
      </c>
      <c r="B29" s="129">
        <f>$B$25*$B$127</f>
        <v>34604.905750000005</v>
      </c>
      <c r="D29" s="498" t="s">
        <v>288</v>
      </c>
      <c r="E29" s="499"/>
      <c r="F29" s="500"/>
      <c r="G29" s="501">
        <f>IF(SUM(B90:L90)=0,"не окупается",SUM(B90:L90))</f>
        <v>3.3458673006043043</v>
      </c>
      <c r="H29" s="502"/>
    </row>
    <row r="30" spans="1:44" ht="27.6" customHeight="1" x14ac:dyDescent="0.2">
      <c r="A30" s="130" t="s">
        <v>461</v>
      </c>
      <c r="B30" s="131">
        <v>6</v>
      </c>
      <c r="D30" s="498" t="s">
        <v>286</v>
      </c>
      <c r="E30" s="499"/>
      <c r="F30" s="500"/>
      <c r="G30" s="503">
        <f>M87</f>
        <v>17848510.602826677</v>
      </c>
      <c r="H30" s="504"/>
    </row>
    <row r="31" spans="1:44" x14ac:dyDescent="0.2">
      <c r="A31" s="130" t="s">
        <v>284</v>
      </c>
      <c r="B31" s="131">
        <v>6</v>
      </c>
      <c r="D31" s="505"/>
      <c r="E31" s="506"/>
      <c r="F31" s="507"/>
      <c r="G31" s="505"/>
      <c r="H31" s="507"/>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B129</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B136</f>
        <v>9.1135032622053413E-2</v>
      </c>
      <c r="C48" s="198">
        <f t="shared" ref="C48:M48" si="1">C136</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ref="N48:AP49" si="2">O136</f>
        <v>4.4208979893394937E-2</v>
      </c>
      <c r="O48" s="198">
        <f t="shared" si="2"/>
        <v>4.4208979893394937E-2</v>
      </c>
      <c r="P48" s="198">
        <f t="shared" si="2"/>
        <v>4.4208979893394937E-2</v>
      </c>
      <c r="Q48" s="198">
        <f t="shared" si="2"/>
        <v>4.4208979893394937E-2</v>
      </c>
      <c r="R48" s="198">
        <f t="shared" si="2"/>
        <v>4.4208979893394937E-2</v>
      </c>
      <c r="S48" s="198">
        <f t="shared" si="2"/>
        <v>4.4208979893394937E-2</v>
      </c>
      <c r="T48" s="198">
        <f t="shared" si="2"/>
        <v>4.4208979893394937E-2</v>
      </c>
      <c r="U48" s="198">
        <f t="shared" si="2"/>
        <v>4.4208979893394937E-2</v>
      </c>
      <c r="V48" s="198">
        <f t="shared" si="2"/>
        <v>4.4208979893394937E-2</v>
      </c>
      <c r="W48" s="198">
        <f t="shared" si="2"/>
        <v>4.4208979893394937E-2</v>
      </c>
      <c r="X48" s="198">
        <f t="shared" si="2"/>
        <v>4.4208979893394937E-2</v>
      </c>
      <c r="Y48" s="198">
        <f t="shared" si="2"/>
        <v>4.4208979893394937E-2</v>
      </c>
      <c r="Z48" s="198">
        <f t="shared" si="2"/>
        <v>4.4208979893394937E-2</v>
      </c>
      <c r="AA48" s="198">
        <f t="shared" si="2"/>
        <v>4.4208979893394937E-2</v>
      </c>
      <c r="AB48" s="198">
        <f t="shared" si="2"/>
        <v>4.4208979893394937E-2</v>
      </c>
      <c r="AC48" s="198">
        <f t="shared" si="2"/>
        <v>4.4208979893394937E-2</v>
      </c>
      <c r="AD48" s="198">
        <f t="shared" si="2"/>
        <v>4.4208979893394937E-2</v>
      </c>
      <c r="AE48" s="198">
        <f t="shared" si="2"/>
        <v>4.4208979893394937E-2</v>
      </c>
      <c r="AF48" s="198">
        <f t="shared" si="2"/>
        <v>4.4208979893394937E-2</v>
      </c>
      <c r="AG48" s="198">
        <f t="shared" si="2"/>
        <v>4.4208979893394937E-2</v>
      </c>
      <c r="AH48" s="198">
        <f t="shared" si="2"/>
        <v>4.4208979893394937E-2</v>
      </c>
      <c r="AI48" s="198">
        <f t="shared" si="2"/>
        <v>4.4208979893394937E-2</v>
      </c>
      <c r="AJ48" s="198">
        <f t="shared" si="2"/>
        <v>4.4208979893394937E-2</v>
      </c>
      <c r="AK48" s="198">
        <f t="shared" si="2"/>
        <v>4.4208979893394937E-2</v>
      </c>
      <c r="AL48" s="198">
        <f t="shared" si="2"/>
        <v>4.4208979893394937E-2</v>
      </c>
      <c r="AM48" s="198">
        <f t="shared" si="2"/>
        <v>4.4208979893394937E-2</v>
      </c>
      <c r="AN48" s="198">
        <f t="shared" si="2"/>
        <v>4.4208979893394937E-2</v>
      </c>
      <c r="AO48" s="198">
        <f t="shared" si="2"/>
        <v>4.4208979893394937E-2</v>
      </c>
      <c r="AP48" s="198">
        <f t="shared" si="2"/>
        <v>4.4208979893394937E-2</v>
      </c>
    </row>
    <row r="49" spans="1:45" s="148" customFormat="1" x14ac:dyDescent="0.2">
      <c r="A49" s="149" t="s">
        <v>271</v>
      </c>
      <c r="B49" s="198">
        <f>B137</f>
        <v>9.1135032622053413E-2</v>
      </c>
      <c r="C49" s="198">
        <f t="shared" ref="C49:M49" si="3">C137</f>
        <v>0.17642160636778237</v>
      </c>
      <c r="D49" s="198">
        <f t="shared" si="3"/>
        <v>0.23833546225510083</v>
      </c>
      <c r="E49" s="198">
        <f t="shared" si="3"/>
        <v>0.29308100980721452</v>
      </c>
      <c r="F49" s="198">
        <f t="shared" si="3"/>
        <v>0.35024680217031245</v>
      </c>
      <c r="G49" s="198">
        <f t="shared" si="3"/>
        <v>0.40993983589858063</v>
      </c>
      <c r="H49" s="198">
        <f t="shared" si="3"/>
        <v>0.47227183775471748</v>
      </c>
      <c r="I49" s="198">
        <f t="shared" si="3"/>
        <v>0.53735947382762728</v>
      </c>
      <c r="J49" s="198">
        <f t="shared" si="3"/>
        <v>0.605324567894993</v>
      </c>
      <c r="K49" s="198">
        <f t="shared" si="3"/>
        <v>0.67629432943943568</v>
      </c>
      <c r="L49" s="198">
        <f t="shared" si="3"/>
        <v>0.75040159174503551</v>
      </c>
      <c r="M49" s="198">
        <f t="shared" si="3"/>
        <v>0.82778506051985823</v>
      </c>
      <c r="N49" s="198">
        <f t="shared" si="2"/>
        <v>0.99296637158986734</v>
      </c>
      <c r="O49" s="198">
        <f t="shared" si="2"/>
        <v>1.0810733818396958</v>
      </c>
      <c r="P49" s="198">
        <f t="shared" si="2"/>
        <v>1.1730755131341262</v>
      </c>
      <c r="Q49" s="198">
        <f t="shared" si="2"/>
        <v>1.2691449648011015</v>
      </c>
      <c r="R49" s="198">
        <f t="shared" si="2"/>
        <v>1.3694615489251918</v>
      </c>
      <c r="S49" s="198">
        <f t="shared" si="2"/>
        <v>1.4742130268997977</v>
      </c>
      <c r="T49" s="198">
        <f t="shared" si="2"/>
        <v>1.5835954608579867</v>
      </c>
      <c r="U49" s="198">
        <f t="shared" si="2"/>
        <v>1.6978135806397239</v>
      </c>
      <c r="V49" s="198">
        <f t="shared" si="2"/>
        <v>1.8170811669823532</v>
      </c>
      <c r="W49" s="198">
        <f t="shared" si="2"/>
        <v>1.9416214516515375</v>
      </c>
      <c r="X49" s="198">
        <f t="shared" si="2"/>
        <v>2.0716675352615797</v>
      </c>
      <c r="Y49" s="198">
        <f t="shared" si="2"/>
        <v>2.2074628235671527</v>
      </c>
      <c r="Z49" s="198">
        <f t="shared" si="2"/>
        <v>2.3492614830430445</v>
      </c>
      <c r="AA49" s="198">
        <f t="shared" si="2"/>
        <v>2.4973289166046162</v>
      </c>
      <c r="AB49" s="198">
        <f t="shared" si="2"/>
        <v>2.6519422603593781</v>
      </c>
      <c r="AC49" s="198">
        <f t="shared" si="2"/>
        <v>2.813390902319445</v>
      </c>
      <c r="AD49" s="198">
        <f t="shared" si="2"/>
        <v>2.9819770240457402</v>
      </c>
      <c r="AE49" s="198">
        <f t="shared" si="2"/>
        <v>3.1580161662377391</v>
      </c>
      <c r="AF49" s="198">
        <f t="shared" si="2"/>
        <v>3.3418378193273544</v>
      </c>
      <c r="AG49" s="198">
        <f t="shared" si="2"/>
        <v>3.5337860401823793</v>
      </c>
      <c r="AH49" s="198">
        <f t="shared" si="2"/>
        <v>3.7342200960737566</v>
      </c>
      <c r="AI49" s="198">
        <f t="shared" si="2"/>
        <v>3.9435151371119872</v>
      </c>
      <c r="AJ49" s="198">
        <f t="shared" si="2"/>
        <v>4.1620628984112642</v>
      </c>
      <c r="AK49" s="198">
        <f t="shared" si="2"/>
        <v>4.3902724332955678</v>
      </c>
      <c r="AL49" s="198">
        <f t="shared" si="2"/>
        <v>4.6285708789190521</v>
      </c>
      <c r="AM49" s="198">
        <f t="shared" si="2"/>
        <v>4.8774042557337323</v>
      </c>
      <c r="AN49" s="198">
        <f t="shared" si="2"/>
        <v>5.1372383023008181</v>
      </c>
      <c r="AO49" s="198">
        <f t="shared" si="2"/>
        <v>5.4085593470082083</v>
      </c>
      <c r="AP49" s="198">
        <f t="shared" si="2"/>
        <v>5.6918752183257224</v>
      </c>
    </row>
    <row r="50" spans="1:45" s="148" customFormat="1" ht="16.5" thickBot="1" x14ac:dyDescent="0.25">
      <c r="A50" s="150" t="s">
        <v>464</v>
      </c>
      <c r="B50" s="151">
        <f>IF($B$124="да",($B$126-0.05),0)</f>
        <v>0</v>
      </c>
      <c r="C50" s="151">
        <f>D108*(1+C49)</f>
        <v>1194781.7463543962</v>
      </c>
      <c r="D50" s="151">
        <f t="shared" ref="D50:AS50" si="4">E108*(1+D49)</f>
        <v>2685891.1793363225</v>
      </c>
      <c r="E50" s="151">
        <f t="shared" si="4"/>
        <v>4355530.2740266994</v>
      </c>
      <c r="F50" s="151">
        <f t="shared" si="4"/>
        <v>4730013.2274145233</v>
      </c>
      <c r="G50" s="151">
        <f t="shared" si="4"/>
        <v>4939122.2870807843</v>
      </c>
      <c r="H50" s="151">
        <f t="shared" si="4"/>
        <v>5157475.8449613573</v>
      </c>
      <c r="I50" s="151">
        <f t="shared" si="4"/>
        <v>5385482.5908919238</v>
      </c>
      <c r="J50" s="151">
        <f t="shared" si="4"/>
        <v>5623569.2824688926</v>
      </c>
      <c r="K50" s="151">
        <f t="shared" si="4"/>
        <v>5872181.543806674</v>
      </c>
      <c r="L50" s="151">
        <f t="shared" si="4"/>
        <v>6131784.699607187</v>
      </c>
      <c r="M50" s="151">
        <f t="shared" si="4"/>
        <v>6402864.6461027479</v>
      </c>
      <c r="N50" s="151">
        <f t="shared" si="4"/>
        <v>6981506.8506441563</v>
      </c>
      <c r="O50" s="151">
        <f t="shared" si="4"/>
        <v>7290152.146629882</v>
      </c>
      <c r="P50" s="151">
        <f t="shared" si="4"/>
        <v>7612442.3363000313</v>
      </c>
      <c r="Q50" s="151">
        <f t="shared" si="4"/>
        <v>7948980.646485148</v>
      </c>
      <c r="R50" s="151">
        <f t="shared" si="4"/>
        <v>8300396.9720585952</v>
      </c>
      <c r="S50" s="151">
        <f t="shared" si="4"/>
        <v>8667349.0549035296</v>
      </c>
      <c r="T50" s="151">
        <f t="shared" si="4"/>
        <v>9050523.7150007952</v>
      </c>
      <c r="U50" s="151">
        <f t="shared" si="4"/>
        <v>9450638.1359419581</v>
      </c>
      <c r="V50" s="151">
        <f t="shared" si="4"/>
        <v>9868441.207273569</v>
      </c>
      <c r="W50" s="151">
        <f t="shared" si="4"/>
        <v>10304714.926185075</v>
      </c>
      <c r="X50" s="151">
        <f t="shared" si="4"/>
        <v>10760275.861163957</v>
      </c>
      <c r="Y50" s="151">
        <f t="shared" si="4"/>
        <v>11235976.680357538</v>
      </c>
      <c r="Z50" s="151">
        <f t="shared" si="4"/>
        <v>11732707.747502118</v>
      </c>
      <c r="AA50" s="151">
        <f t="shared" si="4"/>
        <v>12251398.788406517</v>
      </c>
      <c r="AB50" s="151">
        <f t="shared" si="4"/>
        <v>12793020.631109143</v>
      </c>
      <c r="AC50" s="151">
        <f t="shared" si="4"/>
        <v>13358587.022965632</v>
      </c>
      <c r="AD50" s="151">
        <f t="shared" si="4"/>
        <v>13949156.528068086</v>
      </c>
      <c r="AE50" s="151">
        <f t="shared" si="4"/>
        <v>14565834.508547267</v>
      </c>
      <c r="AF50" s="151">
        <f t="shared" si="4"/>
        <v>15209775.193466151</v>
      </c>
      <c r="AG50" s="151">
        <f t="shared" si="4"/>
        <v>15882183.839177154</v>
      </c>
      <c r="AH50" s="151">
        <f t="shared" si="4"/>
        <v>16584318.985186538</v>
      </c>
      <c r="AI50" s="151">
        <f t="shared" si="4"/>
        <v>17317494.809748296</v>
      </c>
      <c r="AJ50" s="151">
        <f t="shared" si="4"/>
        <v>18083083.589596428</v>
      </c>
      <c r="AK50" s="151">
        <f t="shared" si="4"/>
        <v>18882518.268419478</v>
      </c>
      <c r="AL50" s="151">
        <f t="shared" si="4"/>
        <v>19717295.138884697</v>
      </c>
      <c r="AM50" s="151">
        <f t="shared" si="4"/>
        <v>20588976.643231779</v>
      </c>
      <c r="AN50" s="151">
        <f t="shared" si="4"/>
        <v>21499194.29767799</v>
      </c>
      <c r="AO50" s="151">
        <f t="shared" si="4"/>
        <v>22449651.74610823</v>
      </c>
      <c r="AP50" s="151">
        <f t="shared" si="4"/>
        <v>0</v>
      </c>
      <c r="AQ50" s="151">
        <f t="shared" si="4"/>
        <v>0</v>
      </c>
      <c r="AR50" s="151">
        <f t="shared" si="4"/>
        <v>0</v>
      </c>
    </row>
    <row r="51" spans="1:45" ht="16.5" thickBot="1" x14ac:dyDescent="0.25">
      <c r="AS51" s="148"/>
    </row>
    <row r="52" spans="1:45" x14ac:dyDescent="0.2">
      <c r="A52" s="152" t="s">
        <v>270</v>
      </c>
      <c r="B52" s="153">
        <f>B58</f>
        <v>1</v>
      </c>
      <c r="C52" s="153">
        <f t="shared" ref="C52:AO52" si="5">C58</f>
        <v>2</v>
      </c>
      <c r="D52" s="153">
        <f t="shared" si="5"/>
        <v>3</v>
      </c>
      <c r="E52" s="153">
        <f t="shared" si="5"/>
        <v>4</v>
      </c>
      <c r="F52" s="153">
        <f t="shared" si="5"/>
        <v>5</v>
      </c>
      <c r="G52" s="153">
        <f t="shared" si="5"/>
        <v>6</v>
      </c>
      <c r="H52" s="153">
        <f t="shared" si="5"/>
        <v>7</v>
      </c>
      <c r="I52" s="153">
        <f t="shared" si="5"/>
        <v>8</v>
      </c>
      <c r="J52" s="153">
        <f t="shared" si="5"/>
        <v>9</v>
      </c>
      <c r="K52" s="153">
        <f t="shared" si="5"/>
        <v>10</v>
      </c>
      <c r="L52" s="153">
        <f t="shared" si="5"/>
        <v>11</v>
      </c>
      <c r="M52" s="153">
        <f t="shared" si="5"/>
        <v>12</v>
      </c>
      <c r="N52" s="153">
        <f t="shared" si="5"/>
        <v>13</v>
      </c>
      <c r="O52" s="153">
        <f t="shared" si="5"/>
        <v>14</v>
      </c>
      <c r="P52" s="153">
        <f t="shared" si="5"/>
        <v>15</v>
      </c>
      <c r="Q52" s="153">
        <f t="shared" si="5"/>
        <v>16</v>
      </c>
      <c r="R52" s="153">
        <f t="shared" si="5"/>
        <v>17</v>
      </c>
      <c r="S52" s="153">
        <f t="shared" si="5"/>
        <v>18</v>
      </c>
      <c r="T52" s="153">
        <f t="shared" si="5"/>
        <v>19</v>
      </c>
      <c r="U52" s="153">
        <f t="shared" si="5"/>
        <v>20</v>
      </c>
      <c r="V52" s="153">
        <f t="shared" si="5"/>
        <v>21</v>
      </c>
      <c r="W52" s="153">
        <f t="shared" si="5"/>
        <v>22</v>
      </c>
      <c r="X52" s="153">
        <f t="shared" si="5"/>
        <v>23</v>
      </c>
      <c r="Y52" s="153">
        <f t="shared" si="5"/>
        <v>24</v>
      </c>
      <c r="Z52" s="153">
        <f t="shared" si="5"/>
        <v>25</v>
      </c>
      <c r="AA52" s="153">
        <f t="shared" si="5"/>
        <v>26</v>
      </c>
      <c r="AB52" s="153">
        <f t="shared" si="5"/>
        <v>27</v>
      </c>
      <c r="AC52" s="153">
        <f t="shared" si="5"/>
        <v>28</v>
      </c>
      <c r="AD52" s="153">
        <f t="shared" si="5"/>
        <v>29</v>
      </c>
      <c r="AE52" s="153">
        <f t="shared" si="5"/>
        <v>30</v>
      </c>
      <c r="AF52" s="153">
        <f t="shared" si="5"/>
        <v>31</v>
      </c>
      <c r="AG52" s="153">
        <f t="shared" si="5"/>
        <v>32</v>
      </c>
      <c r="AH52" s="153">
        <f t="shared" si="5"/>
        <v>33</v>
      </c>
      <c r="AI52" s="153">
        <f t="shared" si="5"/>
        <v>34</v>
      </c>
      <c r="AJ52" s="153">
        <f t="shared" si="5"/>
        <v>35</v>
      </c>
      <c r="AK52" s="153">
        <f t="shared" si="5"/>
        <v>36</v>
      </c>
      <c r="AL52" s="153">
        <f t="shared" si="5"/>
        <v>37</v>
      </c>
      <c r="AM52" s="153">
        <f t="shared" si="5"/>
        <v>38</v>
      </c>
      <c r="AN52" s="153">
        <f t="shared" si="5"/>
        <v>39</v>
      </c>
      <c r="AO52" s="153">
        <f t="shared" si="5"/>
        <v>40</v>
      </c>
      <c r="AP52" s="153">
        <f>AP58</f>
        <v>41</v>
      </c>
      <c r="AS52" s="148"/>
    </row>
    <row r="53" spans="1:45" x14ac:dyDescent="0.2">
      <c r="A53" s="154" t="s">
        <v>269</v>
      </c>
      <c r="B53" s="199">
        <v>0</v>
      </c>
      <c r="C53" s="199">
        <f t="shared" ref="C53:AP53" si="6">B53+B54-B55</f>
        <v>0</v>
      </c>
      <c r="D53" s="199">
        <f t="shared" si="6"/>
        <v>0</v>
      </c>
      <c r="E53" s="199">
        <f t="shared" si="6"/>
        <v>0</v>
      </c>
      <c r="F53" s="199">
        <f t="shared" si="6"/>
        <v>0</v>
      </c>
      <c r="G53" s="199">
        <f t="shared" si="6"/>
        <v>0</v>
      </c>
      <c r="H53" s="199">
        <f t="shared" si="6"/>
        <v>0</v>
      </c>
      <c r="I53" s="199">
        <f t="shared" si="6"/>
        <v>0</v>
      </c>
      <c r="J53" s="199">
        <f t="shared" si="6"/>
        <v>0</v>
      </c>
      <c r="K53" s="199">
        <f t="shared" si="6"/>
        <v>0</v>
      </c>
      <c r="L53" s="199">
        <f t="shared" si="6"/>
        <v>0</v>
      </c>
      <c r="M53" s="199">
        <f t="shared" si="6"/>
        <v>0</v>
      </c>
      <c r="N53" s="199">
        <f t="shared" si="6"/>
        <v>0</v>
      </c>
      <c r="O53" s="199">
        <f t="shared" si="6"/>
        <v>0</v>
      </c>
      <c r="P53" s="199">
        <f t="shared" si="6"/>
        <v>0</v>
      </c>
      <c r="Q53" s="199">
        <f t="shared" si="6"/>
        <v>0</v>
      </c>
      <c r="R53" s="199">
        <f t="shared" si="6"/>
        <v>0</v>
      </c>
      <c r="S53" s="199">
        <f t="shared" si="6"/>
        <v>0</v>
      </c>
      <c r="T53" s="199">
        <f t="shared" si="6"/>
        <v>0</v>
      </c>
      <c r="U53" s="199">
        <f t="shared" si="6"/>
        <v>0</v>
      </c>
      <c r="V53" s="199">
        <f t="shared" si="6"/>
        <v>0</v>
      </c>
      <c r="W53" s="199">
        <f t="shared" si="6"/>
        <v>0</v>
      </c>
      <c r="X53" s="199">
        <f t="shared" si="6"/>
        <v>0</v>
      </c>
      <c r="Y53" s="199">
        <f t="shared" si="6"/>
        <v>0</v>
      </c>
      <c r="Z53" s="199">
        <f t="shared" si="6"/>
        <v>0</v>
      </c>
      <c r="AA53" s="199">
        <f t="shared" si="6"/>
        <v>0</v>
      </c>
      <c r="AB53" s="199">
        <f t="shared" si="6"/>
        <v>0</v>
      </c>
      <c r="AC53" s="199">
        <f t="shared" si="6"/>
        <v>0</v>
      </c>
      <c r="AD53" s="199">
        <f t="shared" si="6"/>
        <v>0</v>
      </c>
      <c r="AE53" s="199">
        <f t="shared" si="6"/>
        <v>0</v>
      </c>
      <c r="AF53" s="199">
        <f t="shared" si="6"/>
        <v>0</v>
      </c>
      <c r="AG53" s="199">
        <f t="shared" si="6"/>
        <v>0</v>
      </c>
      <c r="AH53" s="199">
        <f t="shared" si="6"/>
        <v>0</v>
      </c>
      <c r="AI53" s="199">
        <f t="shared" si="6"/>
        <v>0</v>
      </c>
      <c r="AJ53" s="199">
        <f t="shared" si="6"/>
        <v>0</v>
      </c>
      <c r="AK53" s="199">
        <f t="shared" si="6"/>
        <v>0</v>
      </c>
      <c r="AL53" s="199">
        <f t="shared" si="6"/>
        <v>0</v>
      </c>
      <c r="AM53" s="199">
        <f t="shared" si="6"/>
        <v>0</v>
      </c>
      <c r="AN53" s="199">
        <f t="shared" si="6"/>
        <v>0</v>
      </c>
      <c r="AO53" s="199">
        <f t="shared" si="6"/>
        <v>0</v>
      </c>
      <c r="AP53" s="199">
        <f t="shared" si="6"/>
        <v>0</v>
      </c>
      <c r="AS53" s="148"/>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c r="AS54" s="148"/>
    </row>
    <row r="55" spans="1:45" x14ac:dyDescent="0.2">
      <c r="A55" s="154" t="s">
        <v>267</v>
      </c>
      <c r="B55" s="199">
        <f>$B$54/$B$40</f>
        <v>0</v>
      </c>
      <c r="C55" s="199">
        <f t="shared" ref="C55:AP55" si="7">IF(ROUND(C53,1)=0,0,B55+C54/$B$40)</f>
        <v>0</v>
      </c>
      <c r="D55" s="199">
        <f t="shared" si="7"/>
        <v>0</v>
      </c>
      <c r="E55" s="199">
        <f t="shared" si="7"/>
        <v>0</v>
      </c>
      <c r="F55" s="199">
        <f t="shared" si="7"/>
        <v>0</v>
      </c>
      <c r="G55" s="199">
        <f t="shared" si="7"/>
        <v>0</v>
      </c>
      <c r="H55" s="199">
        <f t="shared" si="7"/>
        <v>0</v>
      </c>
      <c r="I55" s="199">
        <f t="shared" si="7"/>
        <v>0</v>
      </c>
      <c r="J55" s="199">
        <f t="shared" si="7"/>
        <v>0</v>
      </c>
      <c r="K55" s="199">
        <f t="shared" si="7"/>
        <v>0</v>
      </c>
      <c r="L55" s="199">
        <f t="shared" si="7"/>
        <v>0</v>
      </c>
      <c r="M55" s="199">
        <f t="shared" si="7"/>
        <v>0</v>
      </c>
      <c r="N55" s="199">
        <f t="shared" si="7"/>
        <v>0</v>
      </c>
      <c r="O55" s="199">
        <f t="shared" si="7"/>
        <v>0</v>
      </c>
      <c r="P55" s="199">
        <f t="shared" si="7"/>
        <v>0</v>
      </c>
      <c r="Q55" s="199">
        <f t="shared" si="7"/>
        <v>0</v>
      </c>
      <c r="R55" s="199">
        <f t="shared" si="7"/>
        <v>0</v>
      </c>
      <c r="S55" s="199">
        <f t="shared" si="7"/>
        <v>0</v>
      </c>
      <c r="T55" s="199">
        <f t="shared" si="7"/>
        <v>0</v>
      </c>
      <c r="U55" s="199">
        <f t="shared" si="7"/>
        <v>0</v>
      </c>
      <c r="V55" s="199">
        <f t="shared" si="7"/>
        <v>0</v>
      </c>
      <c r="W55" s="199">
        <f t="shared" si="7"/>
        <v>0</v>
      </c>
      <c r="X55" s="199">
        <f t="shared" si="7"/>
        <v>0</v>
      </c>
      <c r="Y55" s="199">
        <f t="shared" si="7"/>
        <v>0</v>
      </c>
      <c r="Z55" s="199">
        <f t="shared" si="7"/>
        <v>0</v>
      </c>
      <c r="AA55" s="199">
        <f t="shared" si="7"/>
        <v>0</v>
      </c>
      <c r="AB55" s="199">
        <f t="shared" si="7"/>
        <v>0</v>
      </c>
      <c r="AC55" s="199">
        <f t="shared" si="7"/>
        <v>0</v>
      </c>
      <c r="AD55" s="199">
        <f t="shared" si="7"/>
        <v>0</v>
      </c>
      <c r="AE55" s="199">
        <f t="shared" si="7"/>
        <v>0</v>
      </c>
      <c r="AF55" s="199">
        <f t="shared" si="7"/>
        <v>0</v>
      </c>
      <c r="AG55" s="199">
        <f t="shared" si="7"/>
        <v>0</v>
      </c>
      <c r="AH55" s="199">
        <f t="shared" si="7"/>
        <v>0</v>
      </c>
      <c r="AI55" s="199">
        <f t="shared" si="7"/>
        <v>0</v>
      </c>
      <c r="AJ55" s="199">
        <f t="shared" si="7"/>
        <v>0</v>
      </c>
      <c r="AK55" s="199">
        <f t="shared" si="7"/>
        <v>0</v>
      </c>
      <c r="AL55" s="199">
        <f t="shared" si="7"/>
        <v>0</v>
      </c>
      <c r="AM55" s="199">
        <f t="shared" si="7"/>
        <v>0</v>
      </c>
      <c r="AN55" s="199">
        <f t="shared" si="7"/>
        <v>0</v>
      </c>
      <c r="AO55" s="199">
        <f t="shared" si="7"/>
        <v>0</v>
      </c>
      <c r="AP55" s="199">
        <f t="shared" si="7"/>
        <v>0</v>
      </c>
      <c r="AS55" s="148"/>
    </row>
    <row r="56" spans="1:45" ht="16.5" thickBot="1" x14ac:dyDescent="0.25">
      <c r="A56" s="155" t="s">
        <v>266</v>
      </c>
      <c r="B56" s="156">
        <f t="shared" ref="B56:AP56" si="8">AVERAGE(SUM(B53:B54),(SUM(B53:B54)-B55))*$B$42</f>
        <v>0</v>
      </c>
      <c r="C56" s="156">
        <f t="shared" si="8"/>
        <v>0</v>
      </c>
      <c r="D56" s="156">
        <f t="shared" si="8"/>
        <v>0</v>
      </c>
      <c r="E56" s="156">
        <f t="shared" si="8"/>
        <v>0</v>
      </c>
      <c r="F56" s="156">
        <f t="shared" si="8"/>
        <v>0</v>
      </c>
      <c r="G56" s="156">
        <f t="shared" si="8"/>
        <v>0</v>
      </c>
      <c r="H56" s="156">
        <f t="shared" si="8"/>
        <v>0</v>
      </c>
      <c r="I56" s="156">
        <f t="shared" si="8"/>
        <v>0</v>
      </c>
      <c r="J56" s="156">
        <f t="shared" si="8"/>
        <v>0</v>
      </c>
      <c r="K56" s="156">
        <f t="shared" si="8"/>
        <v>0</v>
      </c>
      <c r="L56" s="156">
        <f t="shared" si="8"/>
        <v>0</v>
      </c>
      <c r="M56" s="156">
        <f t="shared" si="8"/>
        <v>0</v>
      </c>
      <c r="N56" s="156">
        <f t="shared" si="8"/>
        <v>0</v>
      </c>
      <c r="O56" s="156">
        <f t="shared" si="8"/>
        <v>0</v>
      </c>
      <c r="P56" s="156">
        <f t="shared" si="8"/>
        <v>0</v>
      </c>
      <c r="Q56" s="156">
        <f t="shared" si="8"/>
        <v>0</v>
      </c>
      <c r="R56" s="156">
        <f t="shared" si="8"/>
        <v>0</v>
      </c>
      <c r="S56" s="156">
        <f t="shared" si="8"/>
        <v>0</v>
      </c>
      <c r="T56" s="156">
        <f t="shared" si="8"/>
        <v>0</v>
      </c>
      <c r="U56" s="156">
        <f t="shared" si="8"/>
        <v>0</v>
      </c>
      <c r="V56" s="156">
        <f t="shared" si="8"/>
        <v>0</v>
      </c>
      <c r="W56" s="156">
        <f t="shared" si="8"/>
        <v>0</v>
      </c>
      <c r="X56" s="156">
        <f t="shared" si="8"/>
        <v>0</v>
      </c>
      <c r="Y56" s="156">
        <f t="shared" si="8"/>
        <v>0</v>
      </c>
      <c r="Z56" s="156">
        <f t="shared" si="8"/>
        <v>0</v>
      </c>
      <c r="AA56" s="156">
        <f t="shared" si="8"/>
        <v>0</v>
      </c>
      <c r="AB56" s="156">
        <f t="shared" si="8"/>
        <v>0</v>
      </c>
      <c r="AC56" s="156">
        <f t="shared" si="8"/>
        <v>0</v>
      </c>
      <c r="AD56" s="156">
        <f t="shared" si="8"/>
        <v>0</v>
      </c>
      <c r="AE56" s="156">
        <f t="shared" si="8"/>
        <v>0</v>
      </c>
      <c r="AF56" s="156">
        <f t="shared" si="8"/>
        <v>0</v>
      </c>
      <c r="AG56" s="156">
        <f t="shared" si="8"/>
        <v>0</v>
      </c>
      <c r="AH56" s="156">
        <f t="shared" si="8"/>
        <v>0</v>
      </c>
      <c r="AI56" s="156">
        <f t="shared" si="8"/>
        <v>0</v>
      </c>
      <c r="AJ56" s="156">
        <f t="shared" si="8"/>
        <v>0</v>
      </c>
      <c r="AK56" s="156">
        <f t="shared" si="8"/>
        <v>0</v>
      </c>
      <c r="AL56" s="156">
        <f t="shared" si="8"/>
        <v>0</v>
      </c>
      <c r="AM56" s="156">
        <f t="shared" si="8"/>
        <v>0</v>
      </c>
      <c r="AN56" s="156">
        <f t="shared" si="8"/>
        <v>0</v>
      </c>
      <c r="AO56" s="156">
        <f t="shared" si="8"/>
        <v>0</v>
      </c>
      <c r="AP56" s="156">
        <f t="shared" si="8"/>
        <v>0</v>
      </c>
      <c r="AS56" s="148"/>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48"/>
    </row>
    <row r="58" spans="1:45" x14ac:dyDescent="0.2">
      <c r="A58" s="152" t="s">
        <v>465</v>
      </c>
      <c r="B58" s="153">
        <v>1</v>
      </c>
      <c r="C58" s="153">
        <f>B58+1</f>
        <v>2</v>
      </c>
      <c r="D58" s="153">
        <f t="shared" ref="D58:AP58" si="9">C58+1</f>
        <v>3</v>
      </c>
      <c r="E58" s="153">
        <f t="shared" si="9"/>
        <v>4</v>
      </c>
      <c r="F58" s="153">
        <f t="shared" si="9"/>
        <v>5</v>
      </c>
      <c r="G58" s="153">
        <f t="shared" si="9"/>
        <v>6</v>
      </c>
      <c r="H58" s="153">
        <f t="shared" si="9"/>
        <v>7</v>
      </c>
      <c r="I58" s="153">
        <f t="shared" si="9"/>
        <v>8</v>
      </c>
      <c r="J58" s="153">
        <f t="shared" si="9"/>
        <v>9</v>
      </c>
      <c r="K58" s="153">
        <f t="shared" si="9"/>
        <v>10</v>
      </c>
      <c r="L58" s="153">
        <f t="shared" si="9"/>
        <v>11</v>
      </c>
      <c r="M58" s="153">
        <f t="shared" si="9"/>
        <v>12</v>
      </c>
      <c r="N58" s="153">
        <f t="shared" si="9"/>
        <v>13</v>
      </c>
      <c r="O58" s="153">
        <f t="shared" si="9"/>
        <v>14</v>
      </c>
      <c r="P58" s="153">
        <f t="shared" si="9"/>
        <v>15</v>
      </c>
      <c r="Q58" s="153">
        <f t="shared" si="9"/>
        <v>16</v>
      </c>
      <c r="R58" s="153">
        <f t="shared" si="9"/>
        <v>17</v>
      </c>
      <c r="S58" s="153">
        <f t="shared" si="9"/>
        <v>18</v>
      </c>
      <c r="T58" s="153">
        <f t="shared" si="9"/>
        <v>19</v>
      </c>
      <c r="U58" s="153">
        <f t="shared" si="9"/>
        <v>20</v>
      </c>
      <c r="V58" s="153">
        <f t="shared" si="9"/>
        <v>21</v>
      </c>
      <c r="W58" s="153">
        <f t="shared" si="9"/>
        <v>22</v>
      </c>
      <c r="X58" s="153">
        <f t="shared" si="9"/>
        <v>23</v>
      </c>
      <c r="Y58" s="153">
        <f t="shared" si="9"/>
        <v>24</v>
      </c>
      <c r="Z58" s="153">
        <f t="shared" si="9"/>
        <v>25</v>
      </c>
      <c r="AA58" s="153">
        <f t="shared" si="9"/>
        <v>26</v>
      </c>
      <c r="AB58" s="153">
        <f t="shared" si="9"/>
        <v>27</v>
      </c>
      <c r="AC58" s="153">
        <f t="shared" si="9"/>
        <v>28</v>
      </c>
      <c r="AD58" s="153">
        <f t="shared" si="9"/>
        <v>29</v>
      </c>
      <c r="AE58" s="153">
        <f t="shared" si="9"/>
        <v>30</v>
      </c>
      <c r="AF58" s="153">
        <f t="shared" si="9"/>
        <v>31</v>
      </c>
      <c r="AG58" s="153">
        <f t="shared" si="9"/>
        <v>32</v>
      </c>
      <c r="AH58" s="153">
        <f t="shared" si="9"/>
        <v>33</v>
      </c>
      <c r="AI58" s="153">
        <f t="shared" si="9"/>
        <v>34</v>
      </c>
      <c r="AJ58" s="153">
        <f t="shared" si="9"/>
        <v>35</v>
      </c>
      <c r="AK58" s="153">
        <f t="shared" si="9"/>
        <v>36</v>
      </c>
      <c r="AL58" s="153">
        <f t="shared" si="9"/>
        <v>37</v>
      </c>
      <c r="AM58" s="153">
        <f t="shared" si="9"/>
        <v>38</v>
      </c>
      <c r="AN58" s="153">
        <f t="shared" si="9"/>
        <v>39</v>
      </c>
      <c r="AO58" s="153">
        <f t="shared" si="9"/>
        <v>40</v>
      </c>
      <c r="AP58" s="153">
        <f t="shared" si="9"/>
        <v>41</v>
      </c>
      <c r="AS58" s="148"/>
    </row>
    <row r="59" spans="1:45" ht="14.25" x14ac:dyDescent="0.2">
      <c r="A59" s="160" t="s">
        <v>265</v>
      </c>
      <c r="B59" s="200">
        <f t="shared" ref="B59:AP59" si="10">B50*$B$28</f>
        <v>0</v>
      </c>
      <c r="C59" s="200">
        <f t="shared" si="10"/>
        <v>1194781.7463543962</v>
      </c>
      <c r="D59" s="200">
        <f t="shared" si="10"/>
        <v>2685891.1793363225</v>
      </c>
      <c r="E59" s="200">
        <f t="shared" si="10"/>
        <v>4355530.2740266994</v>
      </c>
      <c r="F59" s="200">
        <f t="shared" si="10"/>
        <v>4730013.2274145233</v>
      </c>
      <c r="G59" s="200">
        <f t="shared" si="10"/>
        <v>4939122.2870807843</v>
      </c>
      <c r="H59" s="200">
        <f t="shared" si="10"/>
        <v>5157475.8449613573</v>
      </c>
      <c r="I59" s="200">
        <f t="shared" si="10"/>
        <v>5385482.5908919238</v>
      </c>
      <c r="J59" s="200">
        <f t="shared" si="10"/>
        <v>5623569.2824688926</v>
      </c>
      <c r="K59" s="200">
        <f t="shared" si="10"/>
        <v>5872181.543806674</v>
      </c>
      <c r="L59" s="200">
        <f t="shared" si="10"/>
        <v>6131784.699607187</v>
      </c>
      <c r="M59" s="200">
        <f t="shared" si="10"/>
        <v>6402864.6461027479</v>
      </c>
      <c r="N59" s="200">
        <f t="shared" si="10"/>
        <v>6981506.8506441563</v>
      </c>
      <c r="O59" s="200">
        <f t="shared" si="10"/>
        <v>7290152.146629882</v>
      </c>
      <c r="P59" s="200">
        <f t="shared" si="10"/>
        <v>7612442.3363000313</v>
      </c>
      <c r="Q59" s="200">
        <f t="shared" si="10"/>
        <v>7948980.646485148</v>
      </c>
      <c r="R59" s="200">
        <f t="shared" si="10"/>
        <v>8300396.9720585952</v>
      </c>
      <c r="S59" s="200">
        <f t="shared" si="10"/>
        <v>8667349.0549035296</v>
      </c>
      <c r="T59" s="200">
        <f t="shared" si="10"/>
        <v>9050523.7150007952</v>
      </c>
      <c r="U59" s="200">
        <f t="shared" si="10"/>
        <v>9450638.1359419581</v>
      </c>
      <c r="V59" s="200">
        <f t="shared" si="10"/>
        <v>9868441.207273569</v>
      </c>
      <c r="W59" s="200">
        <f t="shared" si="10"/>
        <v>10304714.926185075</v>
      </c>
      <c r="X59" s="200">
        <f t="shared" si="10"/>
        <v>10760275.861163957</v>
      </c>
      <c r="Y59" s="200">
        <f t="shared" si="10"/>
        <v>11235976.680357538</v>
      </c>
      <c r="Z59" s="200">
        <f t="shared" si="10"/>
        <v>11732707.747502118</v>
      </c>
      <c r="AA59" s="200">
        <f t="shared" si="10"/>
        <v>12251398.788406517</v>
      </c>
      <c r="AB59" s="200">
        <f t="shared" si="10"/>
        <v>12793020.631109143</v>
      </c>
      <c r="AC59" s="200">
        <f t="shared" si="10"/>
        <v>13358587.022965632</v>
      </c>
      <c r="AD59" s="200">
        <f t="shared" si="10"/>
        <v>13949156.528068086</v>
      </c>
      <c r="AE59" s="200">
        <f t="shared" si="10"/>
        <v>14565834.508547267</v>
      </c>
      <c r="AF59" s="200">
        <f t="shared" si="10"/>
        <v>15209775.193466151</v>
      </c>
      <c r="AG59" s="200">
        <f t="shared" si="10"/>
        <v>15882183.839177154</v>
      </c>
      <c r="AH59" s="200">
        <f t="shared" si="10"/>
        <v>16584318.985186538</v>
      </c>
      <c r="AI59" s="200">
        <f t="shared" si="10"/>
        <v>17317494.809748296</v>
      </c>
      <c r="AJ59" s="200">
        <f t="shared" si="10"/>
        <v>18083083.589596428</v>
      </c>
      <c r="AK59" s="200">
        <f t="shared" si="10"/>
        <v>18882518.268419478</v>
      </c>
      <c r="AL59" s="200">
        <f t="shared" si="10"/>
        <v>19717295.138884697</v>
      </c>
      <c r="AM59" s="200">
        <f t="shared" si="10"/>
        <v>20588976.643231779</v>
      </c>
      <c r="AN59" s="200">
        <f t="shared" si="10"/>
        <v>21499194.29767799</v>
      </c>
      <c r="AO59" s="200">
        <f t="shared" si="10"/>
        <v>22449651.74610823</v>
      </c>
      <c r="AP59" s="200">
        <f t="shared" si="10"/>
        <v>0</v>
      </c>
      <c r="AS59" s="148"/>
    </row>
    <row r="60" spans="1:45" x14ac:dyDescent="0.2">
      <c r="A60" s="154" t="s">
        <v>264</v>
      </c>
      <c r="B60" s="199">
        <f t="shared" ref="B60:Z60" si="11">SUM(B61:B65)</f>
        <v>0</v>
      </c>
      <c r="C60" s="199">
        <f t="shared" si="11"/>
        <v>0</v>
      </c>
      <c r="D60" s="199">
        <f>SUM(D61:D65)</f>
        <v>0</v>
      </c>
      <c r="E60" s="199">
        <f t="shared" si="11"/>
        <v>0</v>
      </c>
      <c r="F60" s="199">
        <f t="shared" si="11"/>
        <v>0</v>
      </c>
      <c r="G60" s="199">
        <f t="shared" si="11"/>
        <v>0</v>
      </c>
      <c r="H60" s="199">
        <f t="shared" si="11"/>
        <v>-50947.828183881298</v>
      </c>
      <c r="I60" s="199">
        <f t="shared" si="11"/>
        <v>0</v>
      </c>
      <c r="J60" s="199">
        <f t="shared" si="11"/>
        <v>0</v>
      </c>
      <c r="K60" s="199">
        <f t="shared" si="11"/>
        <v>0</v>
      </c>
      <c r="L60" s="199">
        <f t="shared" si="11"/>
        <v>0</v>
      </c>
      <c r="M60" s="199">
        <f t="shared" si="11"/>
        <v>0</v>
      </c>
      <c r="N60" s="199">
        <f t="shared" si="11"/>
        <v>-68966.413451786852</v>
      </c>
      <c r="O60" s="199">
        <f t="shared" si="11"/>
        <v>0</v>
      </c>
      <c r="P60" s="199">
        <f t="shared" si="11"/>
        <v>0</v>
      </c>
      <c r="Q60" s="199">
        <f t="shared" si="11"/>
        <v>0</v>
      </c>
      <c r="R60" s="199">
        <f t="shared" si="11"/>
        <v>0</v>
      </c>
      <c r="S60" s="199">
        <f t="shared" si="11"/>
        <v>0</v>
      </c>
      <c r="T60" s="199">
        <f t="shared" si="11"/>
        <v>-89405.077419118461</v>
      </c>
      <c r="U60" s="199">
        <f t="shared" si="11"/>
        <v>0</v>
      </c>
      <c r="V60" s="199">
        <f t="shared" si="11"/>
        <v>0</v>
      </c>
      <c r="W60" s="199">
        <f t="shared" si="11"/>
        <v>0</v>
      </c>
      <c r="X60" s="199">
        <f t="shared" si="11"/>
        <v>0</v>
      </c>
      <c r="Y60" s="199">
        <f t="shared" si="11"/>
        <v>0</v>
      </c>
      <c r="Z60" s="199">
        <f t="shared" si="11"/>
        <v>-115900.87795280979</v>
      </c>
      <c r="AA60" s="199">
        <f t="shared" ref="AA60:AP60" si="12">SUM(AA61:AA65)</f>
        <v>0</v>
      </c>
      <c r="AB60" s="199">
        <f t="shared" si="12"/>
        <v>0</v>
      </c>
      <c r="AC60" s="199">
        <f t="shared" si="12"/>
        <v>0</v>
      </c>
      <c r="AD60" s="199">
        <f t="shared" si="12"/>
        <v>0</v>
      </c>
      <c r="AE60" s="199">
        <f t="shared" si="12"/>
        <v>0</v>
      </c>
      <c r="AF60" s="199">
        <f t="shared" si="12"/>
        <v>-150248.88851960865</v>
      </c>
      <c r="AG60" s="199">
        <f t="shared" si="12"/>
        <v>0</v>
      </c>
      <c r="AH60" s="199">
        <f t="shared" si="12"/>
        <v>0</v>
      </c>
      <c r="AI60" s="199">
        <f t="shared" si="12"/>
        <v>0</v>
      </c>
      <c r="AJ60" s="199">
        <f t="shared" si="12"/>
        <v>0</v>
      </c>
      <c r="AK60" s="199">
        <f t="shared" si="12"/>
        <v>0</v>
      </c>
      <c r="AL60" s="199">
        <f t="shared" si="12"/>
        <v>-194776.16477218849</v>
      </c>
      <c r="AM60" s="199">
        <f t="shared" si="12"/>
        <v>0</v>
      </c>
      <c r="AN60" s="199">
        <f t="shared" si="12"/>
        <v>0</v>
      </c>
      <c r="AO60" s="199">
        <f t="shared" si="12"/>
        <v>0</v>
      </c>
      <c r="AP60" s="199">
        <f t="shared" si="12"/>
        <v>0</v>
      </c>
      <c r="AS60" s="148"/>
    </row>
    <row r="61" spans="1:45" x14ac:dyDescent="0.2">
      <c r="A61" s="161" t="s">
        <v>263</v>
      </c>
      <c r="B61" s="199"/>
      <c r="C61" s="199">
        <f>-IF(C$47&lt;=$B$30,0,$B$29*(1+C$49)*$B$28)</f>
        <v>0</v>
      </c>
      <c r="D61" s="199">
        <f>-IF(D$47&lt;=$B$30,0,$B$29*(1+D$49)*$B$28)</f>
        <v>0</v>
      </c>
      <c r="E61" s="199">
        <f t="shared" ref="E61:AL61" si="13">-IF(E$47&lt;=$B$30,0,$B$29*(1+E$49)*$B$28)</f>
        <v>0</v>
      </c>
      <c r="F61" s="199">
        <f t="shared" si="13"/>
        <v>0</v>
      </c>
      <c r="G61" s="199">
        <f t="shared" si="13"/>
        <v>0</v>
      </c>
      <c r="H61" s="199">
        <f t="shared" si="13"/>
        <v>-50947.828183881298</v>
      </c>
      <c r="I61" s="199"/>
      <c r="J61" s="199"/>
      <c r="K61" s="199"/>
      <c r="L61" s="199"/>
      <c r="M61" s="199"/>
      <c r="N61" s="199">
        <f t="shared" si="13"/>
        <v>-68966.413451786852</v>
      </c>
      <c r="O61" s="199"/>
      <c r="P61" s="199"/>
      <c r="Q61" s="199"/>
      <c r="R61" s="199"/>
      <c r="S61" s="199"/>
      <c r="T61" s="199">
        <f t="shared" si="13"/>
        <v>-89405.077419118461</v>
      </c>
      <c r="U61" s="199"/>
      <c r="V61" s="199"/>
      <c r="W61" s="199"/>
      <c r="X61" s="199"/>
      <c r="Y61" s="199"/>
      <c r="Z61" s="199">
        <f t="shared" si="13"/>
        <v>-115900.87795280979</v>
      </c>
      <c r="AA61" s="199"/>
      <c r="AB61" s="199"/>
      <c r="AC61" s="199"/>
      <c r="AD61" s="199"/>
      <c r="AE61" s="199"/>
      <c r="AF61" s="199">
        <f t="shared" si="13"/>
        <v>-150248.88851960865</v>
      </c>
      <c r="AG61" s="199"/>
      <c r="AH61" s="199"/>
      <c r="AI61" s="199"/>
      <c r="AJ61" s="199"/>
      <c r="AK61" s="199"/>
      <c r="AL61" s="199">
        <f t="shared" si="13"/>
        <v>-194776.16477218849</v>
      </c>
      <c r="AM61" s="199"/>
      <c r="AN61" s="199"/>
      <c r="AO61" s="199"/>
      <c r="AP61" s="199"/>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4">B59+B60</f>
        <v>0</v>
      </c>
      <c r="C66" s="200">
        <f t="shared" si="14"/>
        <v>1194781.7463543962</v>
      </c>
      <c r="D66" s="200">
        <f t="shared" si="14"/>
        <v>2685891.1793363225</v>
      </c>
      <c r="E66" s="200">
        <f t="shared" si="14"/>
        <v>4355530.2740266994</v>
      </c>
      <c r="F66" s="200">
        <f t="shared" si="14"/>
        <v>4730013.2274145233</v>
      </c>
      <c r="G66" s="200">
        <f t="shared" si="14"/>
        <v>4939122.2870807843</v>
      </c>
      <c r="H66" s="200">
        <f t="shared" si="14"/>
        <v>5106528.0167774763</v>
      </c>
      <c r="I66" s="200">
        <f t="shared" si="14"/>
        <v>5385482.5908919238</v>
      </c>
      <c r="J66" s="200">
        <f t="shared" si="14"/>
        <v>5623569.2824688926</v>
      </c>
      <c r="K66" s="200">
        <f t="shared" si="14"/>
        <v>5872181.543806674</v>
      </c>
      <c r="L66" s="200">
        <f t="shared" si="14"/>
        <v>6131784.699607187</v>
      </c>
      <c r="M66" s="200">
        <f t="shared" si="14"/>
        <v>6402864.6461027479</v>
      </c>
      <c r="N66" s="200">
        <f t="shared" si="14"/>
        <v>6912540.4371923693</v>
      </c>
      <c r="O66" s="200">
        <f t="shared" si="14"/>
        <v>7290152.146629882</v>
      </c>
      <c r="P66" s="200">
        <f t="shared" si="14"/>
        <v>7612442.3363000313</v>
      </c>
      <c r="Q66" s="200">
        <f t="shared" si="14"/>
        <v>7948980.646485148</v>
      </c>
      <c r="R66" s="200">
        <f t="shared" si="14"/>
        <v>8300396.9720585952</v>
      </c>
      <c r="S66" s="200">
        <f t="shared" si="14"/>
        <v>8667349.0549035296</v>
      </c>
      <c r="T66" s="200">
        <f t="shared" si="14"/>
        <v>8961118.6375816762</v>
      </c>
      <c r="U66" s="200">
        <f t="shared" si="14"/>
        <v>9450638.1359419581</v>
      </c>
      <c r="V66" s="200">
        <f t="shared" si="14"/>
        <v>9868441.207273569</v>
      </c>
      <c r="W66" s="200">
        <f t="shared" si="14"/>
        <v>10304714.926185075</v>
      </c>
      <c r="X66" s="200">
        <f t="shared" si="14"/>
        <v>10760275.861163957</v>
      </c>
      <c r="Y66" s="200">
        <f t="shared" si="14"/>
        <v>11235976.680357538</v>
      </c>
      <c r="Z66" s="200">
        <f t="shared" si="14"/>
        <v>11616806.869549308</v>
      </c>
      <c r="AA66" s="200">
        <f t="shared" si="14"/>
        <v>12251398.788406517</v>
      </c>
      <c r="AB66" s="200">
        <f t="shared" si="14"/>
        <v>12793020.631109143</v>
      </c>
      <c r="AC66" s="200">
        <f t="shared" si="14"/>
        <v>13358587.022965632</v>
      </c>
      <c r="AD66" s="200">
        <f t="shared" si="14"/>
        <v>13949156.528068086</v>
      </c>
      <c r="AE66" s="200">
        <f t="shared" si="14"/>
        <v>14565834.508547267</v>
      </c>
      <c r="AF66" s="200">
        <f t="shared" si="14"/>
        <v>15059526.304946542</v>
      </c>
      <c r="AG66" s="200">
        <f t="shared" si="14"/>
        <v>15882183.839177154</v>
      </c>
      <c r="AH66" s="200">
        <f t="shared" si="14"/>
        <v>16584318.985186538</v>
      </c>
      <c r="AI66" s="200">
        <f t="shared" si="14"/>
        <v>17317494.809748296</v>
      </c>
      <c r="AJ66" s="200">
        <f t="shared" si="14"/>
        <v>18083083.589596428</v>
      </c>
      <c r="AK66" s="200">
        <f t="shared" si="14"/>
        <v>18882518.268419478</v>
      </c>
      <c r="AL66" s="200">
        <f t="shared" si="14"/>
        <v>19522518.974112507</v>
      </c>
      <c r="AM66" s="200">
        <f t="shared" si="14"/>
        <v>20588976.643231779</v>
      </c>
      <c r="AN66" s="200">
        <f t="shared" si="14"/>
        <v>21499194.29767799</v>
      </c>
      <c r="AO66" s="200">
        <f t="shared" si="14"/>
        <v>22449651.74610823</v>
      </c>
      <c r="AP66" s="200">
        <f>AP59+AP60</f>
        <v>0</v>
      </c>
    </row>
    <row r="67" spans="1:45" x14ac:dyDescent="0.2">
      <c r="A67" s="161" t="s">
        <v>256</v>
      </c>
      <c r="B67" s="163"/>
      <c r="C67" s="199">
        <f>-($B$25)*$B$28/$B$27</f>
        <v>-115349.68583333335</v>
      </c>
      <c r="D67" s="199">
        <f>-($B$25)*$B$28/$B$27</f>
        <v>-115349.68583333335</v>
      </c>
      <c r="E67" s="199">
        <f t="shared" ref="E67:AP67" si="15">D67</f>
        <v>-115349.68583333335</v>
      </c>
      <c r="F67" s="199">
        <f t="shared" si="15"/>
        <v>-115349.68583333335</v>
      </c>
      <c r="G67" s="199">
        <f t="shared" si="15"/>
        <v>-115349.68583333335</v>
      </c>
      <c r="H67" s="199">
        <f t="shared" si="15"/>
        <v>-115349.68583333335</v>
      </c>
      <c r="I67" s="199">
        <f t="shared" si="15"/>
        <v>-115349.68583333335</v>
      </c>
      <c r="J67" s="199">
        <f t="shared" si="15"/>
        <v>-115349.68583333335</v>
      </c>
      <c r="K67" s="199">
        <f t="shared" si="15"/>
        <v>-115349.68583333335</v>
      </c>
      <c r="L67" s="199">
        <f t="shared" si="15"/>
        <v>-115349.68583333335</v>
      </c>
      <c r="M67" s="199">
        <f t="shared" si="15"/>
        <v>-115349.68583333335</v>
      </c>
      <c r="N67" s="199">
        <f t="shared" si="15"/>
        <v>-115349.68583333335</v>
      </c>
      <c r="O67" s="199">
        <f t="shared" si="15"/>
        <v>-115349.68583333335</v>
      </c>
      <c r="P67" s="199">
        <f t="shared" si="15"/>
        <v>-115349.68583333335</v>
      </c>
      <c r="Q67" s="199">
        <f t="shared" si="15"/>
        <v>-115349.68583333335</v>
      </c>
      <c r="R67" s="199">
        <f t="shared" si="15"/>
        <v>-115349.68583333335</v>
      </c>
      <c r="S67" s="199">
        <f t="shared" si="15"/>
        <v>-115349.68583333335</v>
      </c>
      <c r="T67" s="199">
        <f t="shared" si="15"/>
        <v>-115349.68583333335</v>
      </c>
      <c r="U67" s="199">
        <f t="shared" si="15"/>
        <v>-115349.68583333335</v>
      </c>
      <c r="V67" s="199">
        <f t="shared" si="15"/>
        <v>-115349.68583333335</v>
      </c>
      <c r="W67" s="199">
        <f t="shared" si="15"/>
        <v>-115349.68583333335</v>
      </c>
      <c r="X67" s="199">
        <f t="shared" si="15"/>
        <v>-115349.68583333335</v>
      </c>
      <c r="Y67" s="199">
        <f t="shared" si="15"/>
        <v>-115349.68583333335</v>
      </c>
      <c r="Z67" s="199">
        <f t="shared" si="15"/>
        <v>-115349.68583333335</v>
      </c>
      <c r="AA67" s="199">
        <f t="shared" si="15"/>
        <v>-115349.68583333335</v>
      </c>
      <c r="AB67" s="199">
        <f t="shared" si="15"/>
        <v>-115349.68583333335</v>
      </c>
      <c r="AC67" s="199">
        <f t="shared" si="15"/>
        <v>-115349.68583333335</v>
      </c>
      <c r="AD67" s="199">
        <f t="shared" si="15"/>
        <v>-115349.68583333335</v>
      </c>
      <c r="AE67" s="199">
        <f t="shared" si="15"/>
        <v>-115349.68583333335</v>
      </c>
      <c r="AF67" s="199">
        <f t="shared" si="15"/>
        <v>-115349.68583333335</v>
      </c>
      <c r="AG67" s="199">
        <f t="shared" si="15"/>
        <v>-115349.68583333335</v>
      </c>
      <c r="AH67" s="199">
        <f t="shared" si="15"/>
        <v>-115349.68583333335</v>
      </c>
      <c r="AI67" s="199">
        <f t="shared" si="15"/>
        <v>-115349.68583333335</v>
      </c>
      <c r="AJ67" s="199">
        <f t="shared" si="15"/>
        <v>-115349.68583333335</v>
      </c>
      <c r="AK67" s="199">
        <f t="shared" si="15"/>
        <v>-115349.68583333335</v>
      </c>
      <c r="AL67" s="199">
        <f t="shared" si="15"/>
        <v>-115349.68583333335</v>
      </c>
      <c r="AM67" s="199">
        <f t="shared" si="15"/>
        <v>-115349.68583333335</v>
      </c>
      <c r="AN67" s="199">
        <f t="shared" si="15"/>
        <v>-115349.68583333335</v>
      </c>
      <c r="AO67" s="199">
        <f t="shared" si="15"/>
        <v>-115349.68583333335</v>
      </c>
      <c r="AP67" s="199">
        <f t="shared" si="15"/>
        <v>-115349.68583333335</v>
      </c>
      <c r="AQ67" s="164">
        <f>SUM(B67:AA67)/1.18</f>
        <v>-2443849.2761299442</v>
      </c>
      <c r="AR67" s="165">
        <f>SUM(B67:AF67)/1.18</f>
        <v>-2932619.1313559338</v>
      </c>
      <c r="AS67" s="165">
        <f>SUM(B67:AP67)/1.18</f>
        <v>-3910158.8418079116</v>
      </c>
    </row>
    <row r="68" spans="1:45" ht="28.5" x14ac:dyDescent="0.2">
      <c r="A68" s="162" t="s">
        <v>257</v>
      </c>
      <c r="B68" s="200">
        <f t="shared" ref="B68:J68" si="16">B66+B67</f>
        <v>0</v>
      </c>
      <c r="C68" s="200">
        <f>C66+C67</f>
        <v>1079432.0605210629</v>
      </c>
      <c r="D68" s="200">
        <f>D66+D67</f>
        <v>2570541.4935029889</v>
      </c>
      <c r="E68" s="200">
        <f t="shared" si="16"/>
        <v>4240180.5881933663</v>
      </c>
      <c r="F68" s="200">
        <f>F66+C67</f>
        <v>4614663.5415811902</v>
      </c>
      <c r="G68" s="200">
        <f t="shared" si="16"/>
        <v>4823772.6012474513</v>
      </c>
      <c r="H68" s="200">
        <f t="shared" si="16"/>
        <v>4991178.3309441432</v>
      </c>
      <c r="I68" s="200">
        <f t="shared" si="16"/>
        <v>5270132.9050585907</v>
      </c>
      <c r="J68" s="200">
        <f t="shared" si="16"/>
        <v>5508219.5966355596</v>
      </c>
      <c r="K68" s="200">
        <f>K66+K67</f>
        <v>5756831.8579733409</v>
      </c>
      <c r="L68" s="200">
        <f>L66+L67</f>
        <v>6016435.0137738539</v>
      </c>
      <c r="M68" s="200">
        <f t="shared" ref="M68:AO68" si="17">M66+M67</f>
        <v>6287514.9602694148</v>
      </c>
      <c r="N68" s="200">
        <f t="shared" si="17"/>
        <v>6797190.7513590362</v>
      </c>
      <c r="O68" s="200">
        <f t="shared" si="17"/>
        <v>7174802.460796549</v>
      </c>
      <c r="P68" s="200">
        <f t="shared" si="17"/>
        <v>7497092.6504666982</v>
      </c>
      <c r="Q68" s="200">
        <f t="shared" si="17"/>
        <v>7833630.9606518149</v>
      </c>
      <c r="R68" s="200">
        <f t="shared" si="17"/>
        <v>8185047.2862252621</v>
      </c>
      <c r="S68" s="200">
        <f t="shared" si="17"/>
        <v>8551999.3690701965</v>
      </c>
      <c r="T68" s="200">
        <f t="shared" si="17"/>
        <v>8845768.9517483432</v>
      </c>
      <c r="U68" s="200">
        <f t="shared" si="17"/>
        <v>9335288.450108625</v>
      </c>
      <c r="V68" s="200">
        <f t="shared" si="17"/>
        <v>9753091.5214402359</v>
      </c>
      <c r="W68" s="200">
        <f t="shared" si="17"/>
        <v>10189365.240351742</v>
      </c>
      <c r="X68" s="200">
        <f t="shared" si="17"/>
        <v>10644926.175330624</v>
      </c>
      <c r="Y68" s="200">
        <f t="shared" si="17"/>
        <v>11120626.994524205</v>
      </c>
      <c r="Z68" s="200">
        <f t="shared" si="17"/>
        <v>11501457.183715975</v>
      </c>
      <c r="AA68" s="200">
        <f t="shared" si="17"/>
        <v>12136049.102573184</v>
      </c>
      <c r="AB68" s="200">
        <f t="shared" si="17"/>
        <v>12677670.94527581</v>
      </c>
      <c r="AC68" s="200">
        <f t="shared" si="17"/>
        <v>13243237.337132299</v>
      </c>
      <c r="AD68" s="200">
        <f t="shared" si="17"/>
        <v>13833806.842234753</v>
      </c>
      <c r="AE68" s="200">
        <f t="shared" si="17"/>
        <v>14450484.822713934</v>
      </c>
      <c r="AF68" s="200">
        <f t="shared" si="17"/>
        <v>14944176.619113209</v>
      </c>
      <c r="AG68" s="200">
        <f t="shared" si="17"/>
        <v>15766834.153343821</v>
      </c>
      <c r="AH68" s="200">
        <f t="shared" si="17"/>
        <v>16468969.299353205</v>
      </c>
      <c r="AI68" s="200">
        <f t="shared" si="17"/>
        <v>17202145.123914961</v>
      </c>
      <c r="AJ68" s="200">
        <f t="shared" si="17"/>
        <v>17967733.903763093</v>
      </c>
      <c r="AK68" s="200">
        <f t="shared" si="17"/>
        <v>18767168.582586143</v>
      </c>
      <c r="AL68" s="200">
        <f t="shared" si="17"/>
        <v>19407169.288279172</v>
      </c>
      <c r="AM68" s="200">
        <f t="shared" si="17"/>
        <v>20473626.957398444</v>
      </c>
      <c r="AN68" s="200">
        <f t="shared" si="17"/>
        <v>21383844.611844655</v>
      </c>
      <c r="AO68" s="200">
        <f t="shared" si="17"/>
        <v>22334302.060274895</v>
      </c>
      <c r="AP68" s="200">
        <f>AP66+AP67</f>
        <v>-115349.68583333335</v>
      </c>
      <c r="AQ68" s="108">
        <v>25</v>
      </c>
      <c r="AR68" s="108">
        <v>30</v>
      </c>
      <c r="AS68" s="108">
        <v>40</v>
      </c>
    </row>
    <row r="69" spans="1:45" x14ac:dyDescent="0.2">
      <c r="A69" s="161" t="s">
        <v>255</v>
      </c>
      <c r="B69" s="199">
        <f t="shared" ref="B69:AO69" si="18">-B56</f>
        <v>0</v>
      </c>
      <c r="C69" s="199">
        <f t="shared" si="18"/>
        <v>0</v>
      </c>
      <c r="D69" s="199">
        <f t="shared" si="18"/>
        <v>0</v>
      </c>
      <c r="E69" s="199">
        <f t="shared" si="18"/>
        <v>0</v>
      </c>
      <c r="F69" s="199">
        <f t="shared" si="18"/>
        <v>0</v>
      </c>
      <c r="G69" s="199">
        <f t="shared" si="18"/>
        <v>0</v>
      </c>
      <c r="H69" s="199">
        <f t="shared" si="18"/>
        <v>0</v>
      </c>
      <c r="I69" s="199">
        <f t="shared" si="18"/>
        <v>0</v>
      </c>
      <c r="J69" s="199">
        <f t="shared" si="18"/>
        <v>0</v>
      </c>
      <c r="K69" s="199">
        <f t="shared" si="18"/>
        <v>0</v>
      </c>
      <c r="L69" s="199">
        <f t="shared" si="18"/>
        <v>0</v>
      </c>
      <c r="M69" s="199">
        <f t="shared" si="18"/>
        <v>0</v>
      </c>
      <c r="N69" s="199">
        <f t="shared" si="18"/>
        <v>0</v>
      </c>
      <c r="O69" s="199">
        <f t="shared" si="18"/>
        <v>0</v>
      </c>
      <c r="P69" s="199">
        <f t="shared" si="18"/>
        <v>0</v>
      </c>
      <c r="Q69" s="199">
        <f t="shared" si="18"/>
        <v>0</v>
      </c>
      <c r="R69" s="199">
        <f t="shared" si="18"/>
        <v>0</v>
      </c>
      <c r="S69" s="199">
        <f t="shared" si="18"/>
        <v>0</v>
      </c>
      <c r="T69" s="199">
        <f t="shared" si="18"/>
        <v>0</v>
      </c>
      <c r="U69" s="199">
        <f t="shared" si="18"/>
        <v>0</v>
      </c>
      <c r="V69" s="199">
        <f t="shared" si="18"/>
        <v>0</v>
      </c>
      <c r="W69" s="199">
        <f t="shared" si="18"/>
        <v>0</v>
      </c>
      <c r="X69" s="199">
        <f t="shared" si="18"/>
        <v>0</v>
      </c>
      <c r="Y69" s="199">
        <f t="shared" si="18"/>
        <v>0</v>
      </c>
      <c r="Z69" s="199">
        <f t="shared" si="18"/>
        <v>0</v>
      </c>
      <c r="AA69" s="199">
        <f t="shared" si="18"/>
        <v>0</v>
      </c>
      <c r="AB69" s="199">
        <f t="shared" si="18"/>
        <v>0</v>
      </c>
      <c r="AC69" s="199">
        <f t="shared" si="18"/>
        <v>0</v>
      </c>
      <c r="AD69" s="199">
        <f t="shared" si="18"/>
        <v>0</v>
      </c>
      <c r="AE69" s="199">
        <f t="shared" si="18"/>
        <v>0</v>
      </c>
      <c r="AF69" s="199">
        <f t="shared" si="18"/>
        <v>0</v>
      </c>
      <c r="AG69" s="199">
        <f t="shared" si="18"/>
        <v>0</v>
      </c>
      <c r="AH69" s="199">
        <f t="shared" si="18"/>
        <v>0</v>
      </c>
      <c r="AI69" s="199">
        <f t="shared" si="18"/>
        <v>0</v>
      </c>
      <c r="AJ69" s="199">
        <f t="shared" si="18"/>
        <v>0</v>
      </c>
      <c r="AK69" s="199">
        <f t="shared" si="18"/>
        <v>0</v>
      </c>
      <c r="AL69" s="199">
        <f t="shared" si="18"/>
        <v>0</v>
      </c>
      <c r="AM69" s="199">
        <f t="shared" si="18"/>
        <v>0</v>
      </c>
      <c r="AN69" s="199">
        <f t="shared" si="18"/>
        <v>0</v>
      </c>
      <c r="AO69" s="199">
        <f t="shared" si="18"/>
        <v>0</v>
      </c>
      <c r="AP69" s="199">
        <f>-AP56</f>
        <v>0</v>
      </c>
    </row>
    <row r="70" spans="1:45" ht="14.25" x14ac:dyDescent="0.2">
      <c r="A70" s="162" t="s">
        <v>260</v>
      </c>
      <c r="B70" s="200">
        <f t="shared" ref="B70:AO70" si="19">B68+B69</f>
        <v>0</v>
      </c>
      <c r="C70" s="200">
        <f t="shared" si="19"/>
        <v>1079432.0605210629</v>
      </c>
      <c r="D70" s="200">
        <f t="shared" si="19"/>
        <v>2570541.4935029889</v>
      </c>
      <c r="E70" s="200">
        <f t="shared" si="19"/>
        <v>4240180.5881933663</v>
      </c>
      <c r="F70" s="200">
        <f t="shared" si="19"/>
        <v>4614663.5415811902</v>
      </c>
      <c r="G70" s="200">
        <f t="shared" si="19"/>
        <v>4823772.6012474513</v>
      </c>
      <c r="H70" s="200">
        <f t="shared" si="19"/>
        <v>4991178.3309441432</v>
      </c>
      <c r="I70" s="200">
        <f t="shared" si="19"/>
        <v>5270132.9050585907</v>
      </c>
      <c r="J70" s="200">
        <f t="shared" si="19"/>
        <v>5508219.5966355596</v>
      </c>
      <c r="K70" s="200">
        <f t="shared" si="19"/>
        <v>5756831.8579733409</v>
      </c>
      <c r="L70" s="200">
        <f t="shared" si="19"/>
        <v>6016435.0137738539</v>
      </c>
      <c r="M70" s="200">
        <f t="shared" si="19"/>
        <v>6287514.9602694148</v>
      </c>
      <c r="N70" s="200">
        <f t="shared" si="19"/>
        <v>6797190.7513590362</v>
      </c>
      <c r="O70" s="200">
        <f t="shared" si="19"/>
        <v>7174802.460796549</v>
      </c>
      <c r="P70" s="200">
        <f t="shared" si="19"/>
        <v>7497092.6504666982</v>
      </c>
      <c r="Q70" s="200">
        <f t="shared" si="19"/>
        <v>7833630.9606518149</v>
      </c>
      <c r="R70" s="200">
        <f t="shared" si="19"/>
        <v>8185047.2862252621</v>
      </c>
      <c r="S70" s="200">
        <f t="shared" si="19"/>
        <v>8551999.3690701965</v>
      </c>
      <c r="T70" s="200">
        <f t="shared" si="19"/>
        <v>8845768.9517483432</v>
      </c>
      <c r="U70" s="200">
        <f t="shared" si="19"/>
        <v>9335288.450108625</v>
      </c>
      <c r="V70" s="200">
        <f t="shared" si="19"/>
        <v>9753091.5214402359</v>
      </c>
      <c r="W70" s="200">
        <f t="shared" si="19"/>
        <v>10189365.240351742</v>
      </c>
      <c r="X70" s="200">
        <f t="shared" si="19"/>
        <v>10644926.175330624</v>
      </c>
      <c r="Y70" s="200">
        <f t="shared" si="19"/>
        <v>11120626.994524205</v>
      </c>
      <c r="Z70" s="200">
        <f t="shared" si="19"/>
        <v>11501457.183715975</v>
      </c>
      <c r="AA70" s="200">
        <f t="shared" si="19"/>
        <v>12136049.102573184</v>
      </c>
      <c r="AB70" s="200">
        <f t="shared" si="19"/>
        <v>12677670.94527581</v>
      </c>
      <c r="AC70" s="200">
        <f t="shared" si="19"/>
        <v>13243237.337132299</v>
      </c>
      <c r="AD70" s="200">
        <f t="shared" si="19"/>
        <v>13833806.842234753</v>
      </c>
      <c r="AE70" s="200">
        <f t="shared" si="19"/>
        <v>14450484.822713934</v>
      </c>
      <c r="AF70" s="200">
        <f t="shared" si="19"/>
        <v>14944176.619113209</v>
      </c>
      <c r="AG70" s="200">
        <f t="shared" si="19"/>
        <v>15766834.153343821</v>
      </c>
      <c r="AH70" s="200">
        <f t="shared" si="19"/>
        <v>16468969.299353205</v>
      </c>
      <c r="AI70" s="200">
        <f t="shared" si="19"/>
        <v>17202145.123914961</v>
      </c>
      <c r="AJ70" s="200">
        <f t="shared" si="19"/>
        <v>17967733.903763093</v>
      </c>
      <c r="AK70" s="200">
        <f t="shared" si="19"/>
        <v>18767168.582586143</v>
      </c>
      <c r="AL70" s="200">
        <f t="shared" si="19"/>
        <v>19407169.288279172</v>
      </c>
      <c r="AM70" s="200">
        <f t="shared" si="19"/>
        <v>20473626.957398444</v>
      </c>
      <c r="AN70" s="200">
        <f t="shared" si="19"/>
        <v>21383844.611844655</v>
      </c>
      <c r="AO70" s="200">
        <f t="shared" si="19"/>
        <v>22334302.060274895</v>
      </c>
      <c r="AP70" s="200">
        <f>AP68+AP69</f>
        <v>-115349.68583333335</v>
      </c>
    </row>
    <row r="71" spans="1:45" x14ac:dyDescent="0.2">
      <c r="A71" s="161" t="s">
        <v>254</v>
      </c>
      <c r="B71" s="199">
        <f t="shared" ref="B71:AP71" si="20">-B70*$B$36</f>
        <v>0</v>
      </c>
      <c r="C71" s="199">
        <f t="shared" si="20"/>
        <v>-215886.41210421259</v>
      </c>
      <c r="D71" s="199">
        <f t="shared" si="20"/>
        <v>-514108.29870059784</v>
      </c>
      <c r="E71" s="199">
        <f t="shared" si="20"/>
        <v>-848036.11763867328</v>
      </c>
      <c r="F71" s="199">
        <f t="shared" si="20"/>
        <v>-922932.70831623813</v>
      </c>
      <c r="G71" s="199">
        <f t="shared" si="20"/>
        <v>-964754.52024949028</v>
      </c>
      <c r="H71" s="199">
        <f t="shared" si="20"/>
        <v>-998235.66618882865</v>
      </c>
      <c r="I71" s="199">
        <f t="shared" si="20"/>
        <v>-1054026.5810117181</v>
      </c>
      <c r="J71" s="199">
        <f t="shared" si="20"/>
        <v>-1101643.9193271119</v>
      </c>
      <c r="K71" s="199">
        <f t="shared" si="20"/>
        <v>-1151366.3715946681</v>
      </c>
      <c r="L71" s="199">
        <f t="shared" si="20"/>
        <v>-1203287.0027547709</v>
      </c>
      <c r="M71" s="199">
        <f t="shared" si="20"/>
        <v>-1257502.9920538832</v>
      </c>
      <c r="N71" s="199">
        <f t="shared" si="20"/>
        <v>-1359438.1502718073</v>
      </c>
      <c r="O71" s="199">
        <f t="shared" si="20"/>
        <v>-1434960.4921593098</v>
      </c>
      <c r="P71" s="199">
        <f t="shared" si="20"/>
        <v>-1499418.5300933397</v>
      </c>
      <c r="Q71" s="199">
        <f t="shared" si="20"/>
        <v>-1566726.1921303631</v>
      </c>
      <c r="R71" s="199">
        <f t="shared" si="20"/>
        <v>-1637009.4572450526</v>
      </c>
      <c r="S71" s="199">
        <f t="shared" si="20"/>
        <v>-1710399.8738140394</v>
      </c>
      <c r="T71" s="199">
        <f t="shared" si="20"/>
        <v>-1769153.7903496688</v>
      </c>
      <c r="U71" s="199">
        <f t="shared" si="20"/>
        <v>-1867057.6900217251</v>
      </c>
      <c r="V71" s="199">
        <f t="shared" si="20"/>
        <v>-1950618.3042880474</v>
      </c>
      <c r="W71" s="199">
        <f t="shared" si="20"/>
        <v>-2037873.0480703486</v>
      </c>
      <c r="X71" s="199">
        <f t="shared" si="20"/>
        <v>-2128985.2350661247</v>
      </c>
      <c r="Y71" s="199">
        <f t="shared" si="20"/>
        <v>-2224125.3989048409</v>
      </c>
      <c r="Z71" s="199">
        <f t="shared" si="20"/>
        <v>-2300291.4367431952</v>
      </c>
      <c r="AA71" s="199">
        <f t="shared" si="20"/>
        <v>-2427209.820514637</v>
      </c>
      <c r="AB71" s="199">
        <f t="shared" si="20"/>
        <v>-2535534.189055162</v>
      </c>
      <c r="AC71" s="199">
        <f t="shared" si="20"/>
        <v>-2648647.4674264602</v>
      </c>
      <c r="AD71" s="199">
        <f t="shared" si="20"/>
        <v>-2766761.3684469508</v>
      </c>
      <c r="AE71" s="199">
        <f t="shared" si="20"/>
        <v>-2890096.9645427871</v>
      </c>
      <c r="AF71" s="199">
        <f t="shared" si="20"/>
        <v>-2988835.3238226417</v>
      </c>
      <c r="AG71" s="199">
        <f t="shared" si="20"/>
        <v>-3153366.8306687642</v>
      </c>
      <c r="AH71" s="199">
        <f t="shared" si="20"/>
        <v>-3293793.859870641</v>
      </c>
      <c r="AI71" s="199">
        <f t="shared" si="20"/>
        <v>-3440429.0247829924</v>
      </c>
      <c r="AJ71" s="199">
        <f t="shared" si="20"/>
        <v>-3593546.7807526188</v>
      </c>
      <c r="AK71" s="199">
        <f t="shared" si="20"/>
        <v>-3753433.7165172286</v>
      </c>
      <c r="AL71" s="199">
        <f t="shared" si="20"/>
        <v>-3881433.8576558344</v>
      </c>
      <c r="AM71" s="199">
        <f t="shared" si="20"/>
        <v>-4094725.3914796892</v>
      </c>
      <c r="AN71" s="199">
        <f t="shared" si="20"/>
        <v>-4276768.9223689316</v>
      </c>
      <c r="AO71" s="199">
        <f t="shared" si="20"/>
        <v>-4466860.4120549792</v>
      </c>
      <c r="AP71" s="199">
        <f t="shared" si="20"/>
        <v>23069.93716666667</v>
      </c>
    </row>
    <row r="72" spans="1:45" ht="15" thickBot="1" x14ac:dyDescent="0.25">
      <c r="A72" s="166" t="s">
        <v>259</v>
      </c>
      <c r="B72" s="167">
        <f t="shared" ref="B72:AO72" si="21">B70+B71</f>
        <v>0</v>
      </c>
      <c r="C72" s="167">
        <f t="shared" si="21"/>
        <v>863545.64841685037</v>
      </c>
      <c r="D72" s="167">
        <f t="shared" si="21"/>
        <v>2056433.1948023911</v>
      </c>
      <c r="E72" s="167">
        <f t="shared" si="21"/>
        <v>3392144.4705546931</v>
      </c>
      <c r="F72" s="167">
        <f t="shared" si="21"/>
        <v>3691730.8332649521</v>
      </c>
      <c r="G72" s="167">
        <f t="shared" si="21"/>
        <v>3859018.0809979611</v>
      </c>
      <c r="H72" s="167">
        <f t="shared" si="21"/>
        <v>3992942.6647553146</v>
      </c>
      <c r="I72" s="167">
        <f t="shared" si="21"/>
        <v>4216106.3240468726</v>
      </c>
      <c r="J72" s="167">
        <f t="shared" si="21"/>
        <v>4406575.6773084477</v>
      </c>
      <c r="K72" s="167">
        <f t="shared" si="21"/>
        <v>4605465.4863786725</v>
      </c>
      <c r="L72" s="167">
        <f t="shared" si="21"/>
        <v>4813148.0110190827</v>
      </c>
      <c r="M72" s="167">
        <f t="shared" si="21"/>
        <v>5030011.9682155317</v>
      </c>
      <c r="N72" s="167">
        <f t="shared" si="21"/>
        <v>5437752.6010872293</v>
      </c>
      <c r="O72" s="167">
        <f t="shared" si="21"/>
        <v>5739841.9686372392</v>
      </c>
      <c r="P72" s="167">
        <f t="shared" si="21"/>
        <v>5997674.120373359</v>
      </c>
      <c r="Q72" s="167">
        <f t="shared" si="21"/>
        <v>6266904.7685214523</v>
      </c>
      <c r="R72" s="167">
        <f t="shared" si="21"/>
        <v>6548037.8289802093</v>
      </c>
      <c r="S72" s="167">
        <f t="shared" si="21"/>
        <v>6841599.4952561576</v>
      </c>
      <c r="T72" s="167">
        <f t="shared" si="21"/>
        <v>7076615.1613986744</v>
      </c>
      <c r="U72" s="167">
        <f t="shared" si="21"/>
        <v>7468230.7600868996</v>
      </c>
      <c r="V72" s="167">
        <f t="shared" si="21"/>
        <v>7802473.2171521885</v>
      </c>
      <c r="W72" s="167">
        <f t="shared" si="21"/>
        <v>8151492.1922813933</v>
      </c>
      <c r="X72" s="167">
        <f t="shared" si="21"/>
        <v>8515940.9402644988</v>
      </c>
      <c r="Y72" s="167">
        <f t="shared" si="21"/>
        <v>8896501.5956193637</v>
      </c>
      <c r="Z72" s="167">
        <f t="shared" si="21"/>
        <v>9201165.7469727807</v>
      </c>
      <c r="AA72" s="167">
        <f t="shared" si="21"/>
        <v>9708839.2820585482</v>
      </c>
      <c r="AB72" s="167">
        <f t="shared" si="21"/>
        <v>10142136.756220648</v>
      </c>
      <c r="AC72" s="167">
        <f t="shared" si="21"/>
        <v>10594589.869705839</v>
      </c>
      <c r="AD72" s="167">
        <f t="shared" si="21"/>
        <v>11067045.473787803</v>
      </c>
      <c r="AE72" s="167">
        <f t="shared" si="21"/>
        <v>11560387.858171146</v>
      </c>
      <c r="AF72" s="167">
        <f t="shared" si="21"/>
        <v>11955341.295290567</v>
      </c>
      <c r="AG72" s="167">
        <f t="shared" si="21"/>
        <v>12613467.322675057</v>
      </c>
      <c r="AH72" s="167">
        <f t="shared" si="21"/>
        <v>13175175.439482564</v>
      </c>
      <c r="AI72" s="167">
        <f t="shared" si="21"/>
        <v>13761716.099131968</v>
      </c>
      <c r="AJ72" s="167">
        <f t="shared" si="21"/>
        <v>14374187.123010475</v>
      </c>
      <c r="AK72" s="167">
        <f t="shared" si="21"/>
        <v>15013734.866068915</v>
      </c>
      <c r="AL72" s="167">
        <f t="shared" si="21"/>
        <v>15525735.430623338</v>
      </c>
      <c r="AM72" s="167">
        <f t="shared" si="21"/>
        <v>16378901.565918755</v>
      </c>
      <c r="AN72" s="167">
        <f t="shared" si="21"/>
        <v>17107075.689475723</v>
      </c>
      <c r="AO72" s="167">
        <f t="shared" si="21"/>
        <v>17867441.648219917</v>
      </c>
      <c r="AP72" s="167">
        <f>AP70+AP71</f>
        <v>-92279.748666666681</v>
      </c>
    </row>
    <row r="73" spans="1:45" s="408" customFormat="1" ht="16.5" thickBot="1" x14ac:dyDescent="0.25">
      <c r="A73" s="405"/>
      <c r="B73" s="406">
        <f>B141</f>
        <v>0.5</v>
      </c>
      <c r="C73" s="406">
        <f t="shared" ref="C73:AP73" si="22">C141</f>
        <v>1.5</v>
      </c>
      <c r="D73" s="406">
        <f t="shared" si="22"/>
        <v>2.5</v>
      </c>
      <c r="E73" s="406">
        <f t="shared" si="22"/>
        <v>3.5</v>
      </c>
      <c r="F73" s="406">
        <f t="shared" si="22"/>
        <v>4.5</v>
      </c>
      <c r="G73" s="406">
        <f t="shared" si="22"/>
        <v>5.5</v>
      </c>
      <c r="H73" s="406">
        <f t="shared" si="22"/>
        <v>6.5</v>
      </c>
      <c r="I73" s="406">
        <f t="shared" si="22"/>
        <v>7.5</v>
      </c>
      <c r="J73" s="406">
        <f t="shared" si="22"/>
        <v>8.5</v>
      </c>
      <c r="K73" s="406">
        <f t="shared" si="22"/>
        <v>9.5</v>
      </c>
      <c r="L73" s="406">
        <f t="shared" si="22"/>
        <v>10.5</v>
      </c>
      <c r="M73" s="406">
        <f t="shared" si="22"/>
        <v>11.5</v>
      </c>
      <c r="N73" s="406">
        <f t="shared" si="22"/>
        <v>12.5</v>
      </c>
      <c r="O73" s="406">
        <f t="shared" si="22"/>
        <v>13.5</v>
      </c>
      <c r="P73" s="406">
        <f t="shared" si="22"/>
        <v>14.5</v>
      </c>
      <c r="Q73" s="406">
        <f t="shared" si="22"/>
        <v>15.5</v>
      </c>
      <c r="R73" s="406">
        <f t="shared" si="22"/>
        <v>16.5</v>
      </c>
      <c r="S73" s="406">
        <f t="shared" si="22"/>
        <v>17.5</v>
      </c>
      <c r="T73" s="406">
        <f t="shared" si="22"/>
        <v>18.5</v>
      </c>
      <c r="U73" s="406">
        <f t="shared" si="22"/>
        <v>19.5</v>
      </c>
      <c r="V73" s="406">
        <f t="shared" si="22"/>
        <v>20.5</v>
      </c>
      <c r="W73" s="406">
        <f t="shared" si="22"/>
        <v>21.5</v>
      </c>
      <c r="X73" s="406">
        <f t="shared" si="22"/>
        <v>22.5</v>
      </c>
      <c r="Y73" s="406">
        <f t="shared" si="22"/>
        <v>23.5</v>
      </c>
      <c r="Z73" s="406">
        <f t="shared" si="22"/>
        <v>24.5</v>
      </c>
      <c r="AA73" s="406">
        <f t="shared" si="22"/>
        <v>25.5</v>
      </c>
      <c r="AB73" s="406">
        <f t="shared" si="22"/>
        <v>26.5</v>
      </c>
      <c r="AC73" s="406">
        <f t="shared" si="22"/>
        <v>27.5</v>
      </c>
      <c r="AD73" s="406">
        <f t="shared" si="22"/>
        <v>28.5</v>
      </c>
      <c r="AE73" s="406">
        <f t="shared" si="22"/>
        <v>29.5</v>
      </c>
      <c r="AF73" s="406">
        <f t="shared" si="22"/>
        <v>30.5</v>
      </c>
      <c r="AG73" s="406">
        <f t="shared" si="22"/>
        <v>31.5</v>
      </c>
      <c r="AH73" s="406">
        <f t="shared" si="22"/>
        <v>32.5</v>
      </c>
      <c r="AI73" s="406">
        <f t="shared" si="22"/>
        <v>33.5</v>
      </c>
      <c r="AJ73" s="406">
        <f t="shared" si="22"/>
        <v>34.5</v>
      </c>
      <c r="AK73" s="406">
        <f t="shared" si="22"/>
        <v>35.5</v>
      </c>
      <c r="AL73" s="406">
        <f t="shared" si="22"/>
        <v>36.5</v>
      </c>
      <c r="AM73" s="406">
        <f t="shared" si="22"/>
        <v>37.5</v>
      </c>
      <c r="AN73" s="406">
        <f t="shared" si="22"/>
        <v>38.5</v>
      </c>
      <c r="AO73" s="406">
        <f t="shared" si="22"/>
        <v>39.5</v>
      </c>
      <c r="AP73" s="406">
        <f t="shared" si="22"/>
        <v>40.5</v>
      </c>
      <c r="AQ73" s="407"/>
      <c r="AR73" s="407"/>
      <c r="AS73" s="407"/>
    </row>
    <row r="74" spans="1:45" x14ac:dyDescent="0.2">
      <c r="A74" s="152" t="s">
        <v>258</v>
      </c>
      <c r="B74" s="153">
        <f t="shared" ref="B74:AO74" si="23">B58</f>
        <v>1</v>
      </c>
      <c r="C74" s="153">
        <f t="shared" si="23"/>
        <v>2</v>
      </c>
      <c r="D74" s="153">
        <f t="shared" si="23"/>
        <v>3</v>
      </c>
      <c r="E74" s="153">
        <f t="shared" si="23"/>
        <v>4</v>
      </c>
      <c r="F74" s="153">
        <f t="shared" si="23"/>
        <v>5</v>
      </c>
      <c r="G74" s="153">
        <f t="shared" si="23"/>
        <v>6</v>
      </c>
      <c r="H74" s="153">
        <f t="shared" si="23"/>
        <v>7</v>
      </c>
      <c r="I74" s="153">
        <f t="shared" si="23"/>
        <v>8</v>
      </c>
      <c r="J74" s="153">
        <f t="shared" si="23"/>
        <v>9</v>
      </c>
      <c r="K74" s="153">
        <f t="shared" si="23"/>
        <v>10</v>
      </c>
      <c r="L74" s="153">
        <f t="shared" si="23"/>
        <v>11</v>
      </c>
      <c r="M74" s="153">
        <f t="shared" si="23"/>
        <v>12</v>
      </c>
      <c r="N74" s="153">
        <f t="shared" si="23"/>
        <v>13</v>
      </c>
      <c r="O74" s="153">
        <f t="shared" si="23"/>
        <v>14</v>
      </c>
      <c r="P74" s="153">
        <f t="shared" si="23"/>
        <v>15</v>
      </c>
      <c r="Q74" s="153">
        <f t="shared" si="23"/>
        <v>16</v>
      </c>
      <c r="R74" s="153">
        <f t="shared" si="23"/>
        <v>17</v>
      </c>
      <c r="S74" s="153">
        <f t="shared" si="23"/>
        <v>18</v>
      </c>
      <c r="T74" s="153">
        <f t="shared" si="23"/>
        <v>19</v>
      </c>
      <c r="U74" s="153">
        <f t="shared" si="23"/>
        <v>20</v>
      </c>
      <c r="V74" s="153">
        <f t="shared" si="23"/>
        <v>21</v>
      </c>
      <c r="W74" s="153">
        <f t="shared" si="23"/>
        <v>22</v>
      </c>
      <c r="X74" s="153">
        <f t="shared" si="23"/>
        <v>23</v>
      </c>
      <c r="Y74" s="153">
        <f t="shared" si="23"/>
        <v>24</v>
      </c>
      <c r="Z74" s="153">
        <f t="shared" si="23"/>
        <v>25</v>
      </c>
      <c r="AA74" s="153">
        <f t="shared" si="23"/>
        <v>26</v>
      </c>
      <c r="AB74" s="153">
        <f t="shared" si="23"/>
        <v>27</v>
      </c>
      <c r="AC74" s="153">
        <f t="shared" si="23"/>
        <v>28</v>
      </c>
      <c r="AD74" s="153">
        <f t="shared" si="23"/>
        <v>29</v>
      </c>
      <c r="AE74" s="153">
        <f t="shared" si="23"/>
        <v>30</v>
      </c>
      <c r="AF74" s="153">
        <f t="shared" si="23"/>
        <v>31</v>
      </c>
      <c r="AG74" s="153">
        <f t="shared" si="23"/>
        <v>32</v>
      </c>
      <c r="AH74" s="153">
        <f t="shared" si="23"/>
        <v>33</v>
      </c>
      <c r="AI74" s="153">
        <f t="shared" si="23"/>
        <v>34</v>
      </c>
      <c r="AJ74" s="153">
        <f t="shared" si="23"/>
        <v>35</v>
      </c>
      <c r="AK74" s="153">
        <f t="shared" si="23"/>
        <v>36</v>
      </c>
      <c r="AL74" s="153">
        <f t="shared" si="23"/>
        <v>37</v>
      </c>
      <c r="AM74" s="153">
        <f t="shared" si="23"/>
        <v>38</v>
      </c>
      <c r="AN74" s="153">
        <f t="shared" si="23"/>
        <v>39</v>
      </c>
      <c r="AO74" s="153">
        <f t="shared" si="23"/>
        <v>40</v>
      </c>
      <c r="AP74" s="153">
        <f>AP58</f>
        <v>41</v>
      </c>
    </row>
    <row r="75" spans="1:45" ht="28.5" x14ac:dyDescent="0.2">
      <c r="A75" s="160" t="s">
        <v>257</v>
      </c>
      <c r="B75" s="200">
        <f t="shared" ref="B75:AO75" si="24">B68</f>
        <v>0</v>
      </c>
      <c r="C75" s="200">
        <f t="shared" si="24"/>
        <v>1079432.0605210629</v>
      </c>
      <c r="D75" s="200">
        <f>D68</f>
        <v>2570541.4935029889</v>
      </c>
      <c r="E75" s="200">
        <f t="shared" si="24"/>
        <v>4240180.5881933663</v>
      </c>
      <c r="F75" s="200">
        <f t="shared" si="24"/>
        <v>4614663.5415811902</v>
      </c>
      <c r="G75" s="200">
        <f t="shared" si="24"/>
        <v>4823772.6012474513</v>
      </c>
      <c r="H75" s="200">
        <f t="shared" si="24"/>
        <v>4991178.3309441432</v>
      </c>
      <c r="I75" s="200">
        <f t="shared" si="24"/>
        <v>5270132.9050585907</v>
      </c>
      <c r="J75" s="200">
        <f t="shared" si="24"/>
        <v>5508219.5966355596</v>
      </c>
      <c r="K75" s="200">
        <f t="shared" si="24"/>
        <v>5756831.8579733409</v>
      </c>
      <c r="L75" s="200">
        <f t="shared" si="24"/>
        <v>6016435.0137738539</v>
      </c>
      <c r="M75" s="200">
        <f t="shared" si="24"/>
        <v>6287514.9602694148</v>
      </c>
      <c r="N75" s="200">
        <f t="shared" si="24"/>
        <v>6797190.7513590362</v>
      </c>
      <c r="O75" s="200">
        <f t="shared" si="24"/>
        <v>7174802.460796549</v>
      </c>
      <c r="P75" s="200">
        <f t="shared" si="24"/>
        <v>7497092.6504666982</v>
      </c>
      <c r="Q75" s="200">
        <f t="shared" si="24"/>
        <v>7833630.9606518149</v>
      </c>
      <c r="R75" s="200">
        <f t="shared" si="24"/>
        <v>8185047.2862252621</v>
      </c>
      <c r="S75" s="200">
        <f t="shared" si="24"/>
        <v>8551999.3690701965</v>
      </c>
      <c r="T75" s="200">
        <f t="shared" si="24"/>
        <v>8845768.9517483432</v>
      </c>
      <c r="U75" s="200">
        <f t="shared" si="24"/>
        <v>9335288.450108625</v>
      </c>
      <c r="V75" s="200">
        <f t="shared" si="24"/>
        <v>9753091.5214402359</v>
      </c>
      <c r="W75" s="200">
        <f t="shared" si="24"/>
        <v>10189365.240351742</v>
      </c>
      <c r="X75" s="200">
        <f t="shared" si="24"/>
        <v>10644926.175330624</v>
      </c>
      <c r="Y75" s="200">
        <f t="shared" si="24"/>
        <v>11120626.994524205</v>
      </c>
      <c r="Z75" s="200">
        <f t="shared" si="24"/>
        <v>11501457.183715975</v>
      </c>
      <c r="AA75" s="200">
        <f t="shared" si="24"/>
        <v>12136049.102573184</v>
      </c>
      <c r="AB75" s="200">
        <f t="shared" si="24"/>
        <v>12677670.94527581</v>
      </c>
      <c r="AC75" s="200">
        <f t="shared" si="24"/>
        <v>13243237.337132299</v>
      </c>
      <c r="AD75" s="200">
        <f t="shared" si="24"/>
        <v>13833806.842234753</v>
      </c>
      <c r="AE75" s="200">
        <f t="shared" si="24"/>
        <v>14450484.822713934</v>
      </c>
      <c r="AF75" s="200">
        <f t="shared" si="24"/>
        <v>14944176.619113209</v>
      </c>
      <c r="AG75" s="200">
        <f t="shared" si="24"/>
        <v>15766834.153343821</v>
      </c>
      <c r="AH75" s="200">
        <f t="shared" si="24"/>
        <v>16468969.299353205</v>
      </c>
      <c r="AI75" s="200">
        <f t="shared" si="24"/>
        <v>17202145.123914961</v>
      </c>
      <c r="AJ75" s="200">
        <f t="shared" si="24"/>
        <v>17967733.903763093</v>
      </c>
      <c r="AK75" s="200">
        <f t="shared" si="24"/>
        <v>18767168.582586143</v>
      </c>
      <c r="AL75" s="200">
        <f t="shared" si="24"/>
        <v>19407169.288279172</v>
      </c>
      <c r="AM75" s="200">
        <f t="shared" si="24"/>
        <v>20473626.957398444</v>
      </c>
      <c r="AN75" s="200">
        <f t="shared" si="24"/>
        <v>21383844.611844655</v>
      </c>
      <c r="AO75" s="200">
        <f t="shared" si="24"/>
        <v>22334302.060274895</v>
      </c>
      <c r="AP75" s="200">
        <f>AP68</f>
        <v>-115349.68583333335</v>
      </c>
    </row>
    <row r="76" spans="1:45" x14ac:dyDescent="0.2">
      <c r="A76" s="161" t="s">
        <v>256</v>
      </c>
      <c r="B76" s="199">
        <f t="shared" ref="B76:AO76" si="25">-B67</f>
        <v>0</v>
      </c>
      <c r="C76" s="199">
        <f>-C67</f>
        <v>115349.68583333335</v>
      </c>
      <c r="D76" s="199">
        <f t="shared" si="25"/>
        <v>115349.68583333335</v>
      </c>
      <c r="E76" s="199">
        <f t="shared" si="25"/>
        <v>115349.68583333335</v>
      </c>
      <c r="F76" s="199">
        <f>-F67</f>
        <v>115349.68583333335</v>
      </c>
      <c r="G76" s="199">
        <f t="shared" si="25"/>
        <v>115349.68583333335</v>
      </c>
      <c r="H76" s="199">
        <f t="shared" si="25"/>
        <v>115349.68583333335</v>
      </c>
      <c r="I76" s="199">
        <f t="shared" si="25"/>
        <v>115349.68583333335</v>
      </c>
      <c r="J76" s="199">
        <f t="shared" si="25"/>
        <v>115349.68583333335</v>
      </c>
      <c r="K76" s="199">
        <f t="shared" si="25"/>
        <v>115349.68583333335</v>
      </c>
      <c r="L76" s="199">
        <f>-L67</f>
        <v>115349.68583333335</v>
      </c>
      <c r="M76" s="199">
        <f>-M67</f>
        <v>115349.68583333335</v>
      </c>
      <c r="N76" s="199">
        <f t="shared" si="25"/>
        <v>115349.68583333335</v>
      </c>
      <c r="O76" s="199">
        <f t="shared" si="25"/>
        <v>115349.68583333335</v>
      </c>
      <c r="P76" s="199">
        <f t="shared" si="25"/>
        <v>115349.68583333335</v>
      </c>
      <c r="Q76" s="199">
        <f t="shared" si="25"/>
        <v>115349.68583333335</v>
      </c>
      <c r="R76" s="199">
        <f t="shared" si="25"/>
        <v>115349.68583333335</v>
      </c>
      <c r="S76" s="199">
        <f t="shared" si="25"/>
        <v>115349.68583333335</v>
      </c>
      <c r="T76" s="199">
        <f t="shared" si="25"/>
        <v>115349.68583333335</v>
      </c>
      <c r="U76" s="199">
        <f t="shared" si="25"/>
        <v>115349.68583333335</v>
      </c>
      <c r="V76" s="199">
        <f t="shared" si="25"/>
        <v>115349.68583333335</v>
      </c>
      <c r="W76" s="199">
        <f t="shared" si="25"/>
        <v>115349.68583333335</v>
      </c>
      <c r="X76" s="199">
        <f t="shared" si="25"/>
        <v>115349.68583333335</v>
      </c>
      <c r="Y76" s="199">
        <f t="shared" si="25"/>
        <v>115349.68583333335</v>
      </c>
      <c r="Z76" s="199">
        <f t="shared" si="25"/>
        <v>115349.68583333335</v>
      </c>
      <c r="AA76" s="199">
        <f t="shared" si="25"/>
        <v>115349.68583333335</v>
      </c>
      <c r="AB76" s="199">
        <f t="shared" si="25"/>
        <v>115349.68583333335</v>
      </c>
      <c r="AC76" s="199">
        <f t="shared" si="25"/>
        <v>115349.68583333335</v>
      </c>
      <c r="AD76" s="199">
        <f t="shared" si="25"/>
        <v>115349.68583333335</v>
      </c>
      <c r="AE76" s="199">
        <f t="shared" si="25"/>
        <v>115349.68583333335</v>
      </c>
      <c r="AF76" s="199">
        <f t="shared" si="25"/>
        <v>115349.68583333335</v>
      </c>
      <c r="AG76" s="199">
        <f t="shared" si="25"/>
        <v>115349.68583333335</v>
      </c>
      <c r="AH76" s="199">
        <f t="shared" si="25"/>
        <v>115349.68583333335</v>
      </c>
      <c r="AI76" s="199">
        <f t="shared" si="25"/>
        <v>115349.68583333335</v>
      </c>
      <c r="AJ76" s="199">
        <f t="shared" si="25"/>
        <v>115349.68583333335</v>
      </c>
      <c r="AK76" s="199">
        <f t="shared" si="25"/>
        <v>115349.68583333335</v>
      </c>
      <c r="AL76" s="199">
        <f t="shared" si="25"/>
        <v>115349.68583333335</v>
      </c>
      <c r="AM76" s="199">
        <f t="shared" si="25"/>
        <v>115349.68583333335</v>
      </c>
      <c r="AN76" s="199">
        <f t="shared" si="25"/>
        <v>115349.68583333335</v>
      </c>
      <c r="AO76" s="199">
        <f t="shared" si="25"/>
        <v>115349.68583333335</v>
      </c>
      <c r="AP76" s="199">
        <f>-AP67</f>
        <v>115349.68583333335</v>
      </c>
    </row>
    <row r="77" spans="1:45" x14ac:dyDescent="0.2">
      <c r="A77" s="161" t="s">
        <v>255</v>
      </c>
      <c r="B77" s="199">
        <f t="shared" ref="B77:AO77" si="26">B69</f>
        <v>0</v>
      </c>
      <c r="C77" s="199">
        <f t="shared" si="26"/>
        <v>0</v>
      </c>
      <c r="D77" s="199">
        <f t="shared" si="26"/>
        <v>0</v>
      </c>
      <c r="E77" s="199">
        <f t="shared" si="26"/>
        <v>0</v>
      </c>
      <c r="F77" s="199">
        <f t="shared" si="26"/>
        <v>0</v>
      </c>
      <c r="G77" s="199">
        <f t="shared" si="26"/>
        <v>0</v>
      </c>
      <c r="H77" s="199">
        <f t="shared" si="26"/>
        <v>0</v>
      </c>
      <c r="I77" s="199">
        <f t="shared" si="26"/>
        <v>0</v>
      </c>
      <c r="J77" s="199">
        <f t="shared" si="26"/>
        <v>0</v>
      </c>
      <c r="K77" s="199">
        <f t="shared" si="26"/>
        <v>0</v>
      </c>
      <c r="L77" s="199">
        <f t="shared" si="26"/>
        <v>0</v>
      </c>
      <c r="M77" s="199">
        <f t="shared" si="26"/>
        <v>0</v>
      </c>
      <c r="N77" s="199">
        <f t="shared" si="26"/>
        <v>0</v>
      </c>
      <c r="O77" s="199">
        <f t="shared" si="26"/>
        <v>0</v>
      </c>
      <c r="P77" s="199">
        <f t="shared" si="26"/>
        <v>0</v>
      </c>
      <c r="Q77" s="199">
        <f t="shared" si="26"/>
        <v>0</v>
      </c>
      <c r="R77" s="199">
        <f t="shared" si="26"/>
        <v>0</v>
      </c>
      <c r="S77" s="199">
        <f t="shared" si="26"/>
        <v>0</v>
      </c>
      <c r="T77" s="199">
        <f t="shared" si="26"/>
        <v>0</v>
      </c>
      <c r="U77" s="199">
        <f t="shared" si="26"/>
        <v>0</v>
      </c>
      <c r="V77" s="199">
        <f t="shared" si="26"/>
        <v>0</v>
      </c>
      <c r="W77" s="199">
        <f t="shared" si="26"/>
        <v>0</v>
      </c>
      <c r="X77" s="199">
        <f t="shared" si="26"/>
        <v>0</v>
      </c>
      <c r="Y77" s="199">
        <f t="shared" si="26"/>
        <v>0</v>
      </c>
      <c r="Z77" s="199">
        <f t="shared" si="26"/>
        <v>0</v>
      </c>
      <c r="AA77" s="199">
        <f t="shared" si="26"/>
        <v>0</v>
      </c>
      <c r="AB77" s="199">
        <f t="shared" si="26"/>
        <v>0</v>
      </c>
      <c r="AC77" s="199">
        <f t="shared" si="26"/>
        <v>0</v>
      </c>
      <c r="AD77" s="199">
        <f t="shared" si="26"/>
        <v>0</v>
      </c>
      <c r="AE77" s="199">
        <f t="shared" si="26"/>
        <v>0</v>
      </c>
      <c r="AF77" s="199">
        <f t="shared" si="26"/>
        <v>0</v>
      </c>
      <c r="AG77" s="199">
        <f t="shared" si="26"/>
        <v>0</v>
      </c>
      <c r="AH77" s="199">
        <f t="shared" si="26"/>
        <v>0</v>
      </c>
      <c r="AI77" s="199">
        <f t="shared" si="26"/>
        <v>0</v>
      </c>
      <c r="AJ77" s="199">
        <f t="shared" si="26"/>
        <v>0</v>
      </c>
      <c r="AK77" s="199">
        <f t="shared" si="26"/>
        <v>0</v>
      </c>
      <c r="AL77" s="199">
        <f t="shared" si="26"/>
        <v>0</v>
      </c>
      <c r="AM77" s="199">
        <f t="shared" si="26"/>
        <v>0</v>
      </c>
      <c r="AN77" s="199">
        <f t="shared" si="26"/>
        <v>0</v>
      </c>
      <c r="AO77" s="199">
        <f t="shared" si="26"/>
        <v>0</v>
      </c>
      <c r="AP77" s="199">
        <f>AP69</f>
        <v>0</v>
      </c>
    </row>
    <row r="78" spans="1:45" x14ac:dyDescent="0.2">
      <c r="A78" s="161" t="s">
        <v>254</v>
      </c>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99"/>
      <c r="AN78" s="199"/>
      <c r="AO78" s="199"/>
      <c r="AP78" s="199"/>
    </row>
    <row r="79" spans="1:45"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1" t="s">
        <v>252</v>
      </c>
      <c r="B80" s="199">
        <f>-B59*(B39)</f>
        <v>0</v>
      </c>
      <c r="C80" s="199">
        <f t="shared" ref="C80:AP80" si="27">-(C59-B59)*$B$39</f>
        <v>0</v>
      </c>
      <c r="D80" s="199">
        <f t="shared" si="27"/>
        <v>0</v>
      </c>
      <c r="E80" s="199">
        <f t="shared" si="27"/>
        <v>0</v>
      </c>
      <c r="F80" s="199">
        <f t="shared" si="27"/>
        <v>0</v>
      </c>
      <c r="G80" s="199">
        <f t="shared" si="27"/>
        <v>0</v>
      </c>
      <c r="H80" s="199">
        <f t="shared" si="27"/>
        <v>0</v>
      </c>
      <c r="I80" s="199">
        <f t="shared" si="27"/>
        <v>0</v>
      </c>
      <c r="J80" s="199">
        <f t="shared" si="27"/>
        <v>0</v>
      </c>
      <c r="K80" s="199">
        <f t="shared" si="27"/>
        <v>0</v>
      </c>
      <c r="L80" s="199">
        <f t="shared" si="27"/>
        <v>0</v>
      </c>
      <c r="M80" s="199">
        <f t="shared" si="27"/>
        <v>0</v>
      </c>
      <c r="N80" s="199">
        <f t="shared" si="27"/>
        <v>0</v>
      </c>
      <c r="O80" s="199">
        <f t="shared" si="27"/>
        <v>0</v>
      </c>
      <c r="P80" s="199">
        <f t="shared" si="27"/>
        <v>0</v>
      </c>
      <c r="Q80" s="199">
        <f t="shared" si="27"/>
        <v>0</v>
      </c>
      <c r="R80" s="199">
        <f t="shared" si="27"/>
        <v>0</v>
      </c>
      <c r="S80" s="199">
        <f t="shared" si="27"/>
        <v>0</v>
      </c>
      <c r="T80" s="199">
        <f t="shared" si="27"/>
        <v>0</v>
      </c>
      <c r="U80" s="199">
        <f t="shared" si="27"/>
        <v>0</v>
      </c>
      <c r="V80" s="199">
        <f t="shared" si="27"/>
        <v>0</v>
      </c>
      <c r="W80" s="199">
        <f t="shared" si="27"/>
        <v>0</v>
      </c>
      <c r="X80" s="199">
        <f t="shared" si="27"/>
        <v>0</v>
      </c>
      <c r="Y80" s="199">
        <f t="shared" si="27"/>
        <v>0</v>
      </c>
      <c r="Z80" s="199">
        <f t="shared" si="27"/>
        <v>0</v>
      </c>
      <c r="AA80" s="199">
        <f t="shared" si="27"/>
        <v>0</v>
      </c>
      <c r="AB80" s="199">
        <f t="shared" si="27"/>
        <v>0</v>
      </c>
      <c r="AC80" s="199">
        <f t="shared" si="27"/>
        <v>0</v>
      </c>
      <c r="AD80" s="199">
        <f t="shared" si="27"/>
        <v>0</v>
      </c>
      <c r="AE80" s="199">
        <f t="shared" si="27"/>
        <v>0</v>
      </c>
      <c r="AF80" s="199">
        <f t="shared" si="27"/>
        <v>0</v>
      </c>
      <c r="AG80" s="199">
        <f t="shared" si="27"/>
        <v>0</v>
      </c>
      <c r="AH80" s="199">
        <f t="shared" si="27"/>
        <v>0</v>
      </c>
      <c r="AI80" s="199">
        <f t="shared" si="27"/>
        <v>0</v>
      </c>
      <c r="AJ80" s="199">
        <f t="shared" si="27"/>
        <v>0</v>
      </c>
      <c r="AK80" s="199">
        <f t="shared" si="27"/>
        <v>0</v>
      </c>
      <c r="AL80" s="199">
        <f t="shared" si="27"/>
        <v>0</v>
      </c>
      <c r="AM80" s="199">
        <f t="shared" si="27"/>
        <v>0</v>
      </c>
      <c r="AN80" s="199">
        <f t="shared" si="27"/>
        <v>0</v>
      </c>
      <c r="AO80" s="199">
        <f t="shared" si="27"/>
        <v>0</v>
      </c>
      <c r="AP80" s="199">
        <f t="shared" si="27"/>
        <v>0</v>
      </c>
    </row>
    <row r="81" spans="1:45" x14ac:dyDescent="0.2">
      <c r="A81" s="161" t="s">
        <v>467</v>
      </c>
      <c r="B81" s="199">
        <f>'6.2. Паспорт фин осв ввод'!C30*-1000000</f>
        <v>-4152588.6900000009</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-4152588.6900000009</v>
      </c>
      <c r="AR81" s="165"/>
    </row>
    <row r="82" spans="1:45" x14ac:dyDescent="0.2">
      <c r="A82" s="161" t="s">
        <v>251</v>
      </c>
      <c r="B82" s="199">
        <f t="shared" ref="B82:AO82" si="28">B54-B55</f>
        <v>0</v>
      </c>
      <c r="C82" s="199">
        <f t="shared" si="28"/>
        <v>0</v>
      </c>
      <c r="D82" s="199">
        <f t="shared" si="28"/>
        <v>0</v>
      </c>
      <c r="E82" s="199">
        <f t="shared" si="28"/>
        <v>0</v>
      </c>
      <c r="F82" s="199">
        <f t="shared" si="28"/>
        <v>0</v>
      </c>
      <c r="G82" s="199">
        <f t="shared" si="28"/>
        <v>0</v>
      </c>
      <c r="H82" s="199">
        <f t="shared" si="28"/>
        <v>0</v>
      </c>
      <c r="I82" s="199">
        <f t="shared" si="28"/>
        <v>0</v>
      </c>
      <c r="J82" s="199">
        <f t="shared" si="28"/>
        <v>0</v>
      </c>
      <c r="K82" s="199">
        <f t="shared" si="28"/>
        <v>0</v>
      </c>
      <c r="L82" s="199">
        <f t="shared" si="28"/>
        <v>0</v>
      </c>
      <c r="M82" s="199">
        <f t="shared" si="28"/>
        <v>0</v>
      </c>
      <c r="N82" s="199">
        <f t="shared" si="28"/>
        <v>0</v>
      </c>
      <c r="O82" s="199">
        <f t="shared" si="28"/>
        <v>0</v>
      </c>
      <c r="P82" s="199">
        <f t="shared" si="28"/>
        <v>0</v>
      </c>
      <c r="Q82" s="199">
        <f t="shared" si="28"/>
        <v>0</v>
      </c>
      <c r="R82" s="199">
        <f t="shared" si="28"/>
        <v>0</v>
      </c>
      <c r="S82" s="199">
        <f t="shared" si="28"/>
        <v>0</v>
      </c>
      <c r="T82" s="199">
        <f t="shared" si="28"/>
        <v>0</v>
      </c>
      <c r="U82" s="199">
        <f t="shared" si="28"/>
        <v>0</v>
      </c>
      <c r="V82" s="199">
        <f t="shared" si="28"/>
        <v>0</v>
      </c>
      <c r="W82" s="199">
        <f t="shared" si="28"/>
        <v>0</v>
      </c>
      <c r="X82" s="199">
        <f t="shared" si="28"/>
        <v>0</v>
      </c>
      <c r="Y82" s="199">
        <f t="shared" si="28"/>
        <v>0</v>
      </c>
      <c r="Z82" s="199">
        <f t="shared" si="28"/>
        <v>0</v>
      </c>
      <c r="AA82" s="199">
        <f t="shared" si="28"/>
        <v>0</v>
      </c>
      <c r="AB82" s="199">
        <f t="shared" si="28"/>
        <v>0</v>
      </c>
      <c r="AC82" s="199">
        <f t="shared" si="28"/>
        <v>0</v>
      </c>
      <c r="AD82" s="199">
        <f t="shared" si="28"/>
        <v>0</v>
      </c>
      <c r="AE82" s="199">
        <f t="shared" si="28"/>
        <v>0</v>
      </c>
      <c r="AF82" s="199">
        <f t="shared" si="28"/>
        <v>0</v>
      </c>
      <c r="AG82" s="199">
        <f t="shared" si="28"/>
        <v>0</v>
      </c>
      <c r="AH82" s="199">
        <f t="shared" si="28"/>
        <v>0</v>
      </c>
      <c r="AI82" s="199">
        <f t="shared" si="28"/>
        <v>0</v>
      </c>
      <c r="AJ82" s="199">
        <f t="shared" si="28"/>
        <v>0</v>
      </c>
      <c r="AK82" s="199">
        <f t="shared" si="28"/>
        <v>0</v>
      </c>
      <c r="AL82" s="199">
        <f t="shared" si="28"/>
        <v>0</v>
      </c>
      <c r="AM82" s="199">
        <f t="shared" si="28"/>
        <v>0</v>
      </c>
      <c r="AN82" s="199">
        <f t="shared" si="28"/>
        <v>0</v>
      </c>
      <c r="AO82" s="199">
        <f t="shared" si="28"/>
        <v>0</v>
      </c>
      <c r="AP82" s="199">
        <f>AP54-AP55</f>
        <v>0</v>
      </c>
    </row>
    <row r="83" spans="1:45" ht="14.25" x14ac:dyDescent="0.2">
      <c r="A83" s="162" t="s">
        <v>250</v>
      </c>
      <c r="B83" s="200">
        <f>SUM(B75:B82)</f>
        <v>-4152588.6900000009</v>
      </c>
      <c r="C83" s="200">
        <f t="shared" ref="C83:V83" si="29">SUM(C75:C82)</f>
        <v>1194781.7463543962</v>
      </c>
      <c r="D83" s="200">
        <f t="shared" si="29"/>
        <v>2685891.1793363225</v>
      </c>
      <c r="E83" s="200">
        <f t="shared" si="29"/>
        <v>4355530.2740266994</v>
      </c>
      <c r="F83" s="200">
        <f t="shared" si="29"/>
        <v>4730013.2274145233</v>
      </c>
      <c r="G83" s="200">
        <f t="shared" si="29"/>
        <v>4939122.2870807843</v>
      </c>
      <c r="H83" s="200">
        <f t="shared" si="29"/>
        <v>5106528.0167774763</v>
      </c>
      <c r="I83" s="200">
        <f t="shared" si="29"/>
        <v>5385482.5908919238</v>
      </c>
      <c r="J83" s="200">
        <f t="shared" si="29"/>
        <v>5623569.2824688926</v>
      </c>
      <c r="K83" s="200">
        <f t="shared" si="29"/>
        <v>5872181.543806674</v>
      </c>
      <c r="L83" s="200">
        <f t="shared" si="29"/>
        <v>6131784.699607187</v>
      </c>
      <c r="M83" s="200">
        <f t="shared" si="29"/>
        <v>6402864.6461027479</v>
      </c>
      <c r="N83" s="200">
        <f t="shared" si="29"/>
        <v>6912540.4371923693</v>
      </c>
      <c r="O83" s="200">
        <f t="shared" si="29"/>
        <v>7290152.146629882</v>
      </c>
      <c r="P83" s="200">
        <f t="shared" si="29"/>
        <v>7612442.3363000313</v>
      </c>
      <c r="Q83" s="200">
        <f t="shared" si="29"/>
        <v>7948980.646485148</v>
      </c>
      <c r="R83" s="200">
        <f t="shared" si="29"/>
        <v>8300396.9720585952</v>
      </c>
      <c r="S83" s="200">
        <f t="shared" si="29"/>
        <v>8667349.0549035296</v>
      </c>
      <c r="T83" s="200">
        <f t="shared" si="29"/>
        <v>8961118.6375816762</v>
      </c>
      <c r="U83" s="200">
        <f t="shared" si="29"/>
        <v>9450638.1359419581</v>
      </c>
      <c r="V83" s="200">
        <f t="shared" si="29"/>
        <v>9868441.207273569</v>
      </c>
      <c r="W83" s="200">
        <f>SUM(W75:W82)</f>
        <v>10304714.926185075</v>
      </c>
      <c r="X83" s="200">
        <f>SUM(X75:X82)</f>
        <v>10760275.861163957</v>
      </c>
      <c r="Y83" s="200">
        <f>SUM(Y75:Y82)</f>
        <v>11235976.680357538</v>
      </c>
      <c r="Z83" s="200">
        <f>SUM(Z75:Z82)</f>
        <v>11616806.869549308</v>
      </c>
      <c r="AA83" s="200">
        <f t="shared" ref="AA83:AP83" si="30">SUM(AA75:AA82)</f>
        <v>12251398.788406517</v>
      </c>
      <c r="AB83" s="200">
        <f t="shared" si="30"/>
        <v>12793020.631109143</v>
      </c>
      <c r="AC83" s="200">
        <f t="shared" si="30"/>
        <v>13358587.022965632</v>
      </c>
      <c r="AD83" s="200">
        <f t="shared" si="30"/>
        <v>13949156.528068086</v>
      </c>
      <c r="AE83" s="200">
        <f t="shared" si="30"/>
        <v>14565834.508547267</v>
      </c>
      <c r="AF83" s="200">
        <f t="shared" si="30"/>
        <v>15059526.304946542</v>
      </c>
      <c r="AG83" s="200">
        <f t="shared" si="30"/>
        <v>15882183.839177154</v>
      </c>
      <c r="AH83" s="200">
        <f t="shared" si="30"/>
        <v>16584318.985186538</v>
      </c>
      <c r="AI83" s="200">
        <f t="shared" si="30"/>
        <v>17317494.809748296</v>
      </c>
      <c r="AJ83" s="200">
        <f t="shared" si="30"/>
        <v>18083083.589596428</v>
      </c>
      <c r="AK83" s="200">
        <f t="shared" si="30"/>
        <v>18882518.268419478</v>
      </c>
      <c r="AL83" s="200">
        <f t="shared" si="30"/>
        <v>19522518.974112507</v>
      </c>
      <c r="AM83" s="200">
        <f t="shared" si="30"/>
        <v>20588976.643231779</v>
      </c>
      <c r="AN83" s="200">
        <f t="shared" si="30"/>
        <v>21499194.29767799</v>
      </c>
      <c r="AO83" s="200">
        <f t="shared" si="30"/>
        <v>22449651.74610823</v>
      </c>
      <c r="AP83" s="200">
        <f t="shared" si="30"/>
        <v>0</v>
      </c>
    </row>
    <row r="84" spans="1:45" ht="14.25" x14ac:dyDescent="0.2">
      <c r="A84" s="162" t="s">
        <v>249</v>
      </c>
      <c r="B84" s="200">
        <f>SUM($B$83:B83)</f>
        <v>-4152588.6900000009</v>
      </c>
      <c r="C84" s="200">
        <f>SUM($B$83:C83)</f>
        <v>-2957806.9436456049</v>
      </c>
      <c r="D84" s="200">
        <f>SUM($B$83:D83)</f>
        <v>-271915.76430928241</v>
      </c>
      <c r="E84" s="200">
        <f>SUM($B$83:E83)</f>
        <v>4083614.5097174169</v>
      </c>
      <c r="F84" s="200">
        <f>SUM($B$83:F83)</f>
        <v>8813627.7371319402</v>
      </c>
      <c r="G84" s="200">
        <f>SUM($B$83:G83)</f>
        <v>13752750.024212725</v>
      </c>
      <c r="H84" s="200">
        <f>SUM($B$83:H83)</f>
        <v>18859278.040990204</v>
      </c>
      <c r="I84" s="200">
        <f>SUM($B$83:I83)</f>
        <v>24244760.631882127</v>
      </c>
      <c r="J84" s="200">
        <f>SUM($B$83:J83)</f>
        <v>29868329.91435102</v>
      </c>
      <c r="K84" s="200">
        <f>SUM($B$83:K83)</f>
        <v>35740511.458157696</v>
      </c>
      <c r="L84" s="200">
        <f>SUM($B$83:L83)</f>
        <v>41872296.157764882</v>
      </c>
      <c r="M84" s="200">
        <f>SUM($B$83:M83)</f>
        <v>48275160.803867631</v>
      </c>
      <c r="N84" s="200">
        <f>SUM($B$83:N83)</f>
        <v>55187701.241060004</v>
      </c>
      <c r="O84" s="200">
        <f>SUM($B$83:O83)</f>
        <v>62477853.387689888</v>
      </c>
      <c r="P84" s="200">
        <f>SUM($B$83:P83)</f>
        <v>70090295.723989919</v>
      </c>
      <c r="Q84" s="200">
        <f>SUM($B$83:Q83)</f>
        <v>78039276.370475069</v>
      </c>
      <c r="R84" s="200">
        <f>SUM($B$83:R83)</f>
        <v>86339673.342533663</v>
      </c>
      <c r="S84" s="200">
        <f>SUM($B$83:S83)</f>
        <v>95007022.397437185</v>
      </c>
      <c r="T84" s="200">
        <f>SUM($B$83:T83)</f>
        <v>103968141.03501886</v>
      </c>
      <c r="U84" s="200">
        <f>SUM($B$83:U83)</f>
        <v>113418779.17096081</v>
      </c>
      <c r="V84" s="200">
        <f>SUM($B$83:V83)</f>
        <v>123287220.37823439</v>
      </c>
      <c r="W84" s="200">
        <f>SUM($B$83:W83)</f>
        <v>133591935.30441946</v>
      </c>
      <c r="X84" s="200">
        <f>SUM($B$83:X83)</f>
        <v>144352211.1655834</v>
      </c>
      <c r="Y84" s="200">
        <f>SUM($B$83:Y83)</f>
        <v>155588187.84594095</v>
      </c>
      <c r="Z84" s="200">
        <f>SUM($B$83:Z83)</f>
        <v>167204994.71549025</v>
      </c>
      <c r="AA84" s="200">
        <f>SUM($B$83:AA83)</f>
        <v>179456393.50389677</v>
      </c>
      <c r="AB84" s="200">
        <f>SUM($B$83:AB83)</f>
        <v>192249414.13500592</v>
      </c>
      <c r="AC84" s="200">
        <f>SUM($B$83:AC83)</f>
        <v>205608001.15797156</v>
      </c>
      <c r="AD84" s="200">
        <f>SUM($B$83:AD83)</f>
        <v>219557157.68603966</v>
      </c>
      <c r="AE84" s="200">
        <f>SUM($B$83:AE83)</f>
        <v>234122992.19458693</v>
      </c>
      <c r="AF84" s="200">
        <f>SUM($B$83:AF83)</f>
        <v>249182518.49953347</v>
      </c>
      <c r="AG84" s="200">
        <f>SUM($B$83:AG83)</f>
        <v>265064702.33871064</v>
      </c>
      <c r="AH84" s="200">
        <f>SUM($B$83:AH83)</f>
        <v>281649021.32389718</v>
      </c>
      <c r="AI84" s="200">
        <f>SUM($B$83:AI83)</f>
        <v>298966516.13364547</v>
      </c>
      <c r="AJ84" s="200">
        <f>SUM($B$83:AJ83)</f>
        <v>317049599.72324193</v>
      </c>
      <c r="AK84" s="200">
        <f>SUM($B$83:AK83)</f>
        <v>335932117.99166143</v>
      </c>
      <c r="AL84" s="200">
        <f>SUM($B$83:AL83)</f>
        <v>355454636.96577394</v>
      </c>
      <c r="AM84" s="200">
        <f>SUM($B$83:AM83)</f>
        <v>376043613.60900569</v>
      </c>
      <c r="AN84" s="200">
        <f>SUM($B$83:AN83)</f>
        <v>397542807.90668368</v>
      </c>
      <c r="AO84" s="200">
        <f>SUM($B$83:AO83)</f>
        <v>419992459.65279192</v>
      </c>
      <c r="AP84" s="200">
        <f>SUM($B$83:AP83)</f>
        <v>419992459.65279192</v>
      </c>
    </row>
    <row r="85" spans="1:45" x14ac:dyDescent="0.2">
      <c r="A85" s="161" t="s">
        <v>468</v>
      </c>
      <c r="B85" s="201">
        <f t="shared" ref="B85:AP85" si="31">1/POWER((1+$B$44),B73)</f>
        <v>0.93777936065805434</v>
      </c>
      <c r="C85" s="201">
        <f t="shared" si="31"/>
        <v>0.82471142437609202</v>
      </c>
      <c r="D85" s="201">
        <f t="shared" si="31"/>
        <v>0.7252760745546496</v>
      </c>
      <c r="E85" s="201">
        <f t="shared" si="31"/>
        <v>0.63782963200655141</v>
      </c>
      <c r="F85" s="201">
        <f t="shared" si="31"/>
        <v>0.56092659573173109</v>
      </c>
      <c r="G85" s="201">
        <f t="shared" si="31"/>
        <v>0.49329574859883135</v>
      </c>
      <c r="H85" s="201">
        <f t="shared" si="31"/>
        <v>0.43381914396168442</v>
      </c>
      <c r="I85" s="201">
        <f t="shared" si="31"/>
        <v>0.38151362585672716</v>
      </c>
      <c r="J85" s="201">
        <f t="shared" si="31"/>
        <v>0.33551457730782436</v>
      </c>
      <c r="K85" s="201">
        <f t="shared" si="31"/>
        <v>0.29506162809587938</v>
      </c>
      <c r="L85" s="201">
        <f t="shared" si="31"/>
        <v>0.25948608574081378</v>
      </c>
      <c r="M85" s="201">
        <f t="shared" si="31"/>
        <v>0.2281998819284265</v>
      </c>
      <c r="N85" s="201">
        <f t="shared" si="31"/>
        <v>0.20068585166513633</v>
      </c>
      <c r="O85" s="201">
        <f t="shared" si="31"/>
        <v>0.17648918447378092</v>
      </c>
      <c r="P85" s="201">
        <f t="shared" si="31"/>
        <v>0.15520990631763337</v>
      </c>
      <c r="Q85" s="201">
        <f t="shared" si="31"/>
        <v>0.13649626797786774</v>
      </c>
      <c r="R85" s="201">
        <f t="shared" si="31"/>
        <v>0.12003893059349906</v>
      </c>
      <c r="S85" s="201">
        <f t="shared" si="31"/>
        <v>0.10556585225002113</v>
      </c>
      <c r="T85" s="201">
        <f t="shared" si="31"/>
        <v>9.2837791091391383E-2</v>
      </c>
      <c r="U85" s="201">
        <f t="shared" si="31"/>
        <v>8.1644350621221856E-2</v>
      </c>
      <c r="V85" s="201">
        <f t="shared" si="31"/>
        <v>7.1800501821494903E-2</v>
      </c>
      <c r="W85" s="201">
        <f t="shared" si="31"/>
        <v>6.314352459897539E-2</v>
      </c>
      <c r="X85" s="201">
        <f t="shared" si="31"/>
        <v>5.5530318001033675E-2</v>
      </c>
      <c r="Y85" s="201">
        <f t="shared" si="31"/>
        <v>4.8835034738399147E-2</v>
      </c>
      <c r="Z85" s="201">
        <f t="shared" si="31"/>
        <v>4.2947000913199494E-2</v>
      </c>
      <c r="AA85" s="201">
        <f t="shared" si="31"/>
        <v>3.7768886565121354E-2</v>
      </c>
      <c r="AB85" s="201">
        <f t="shared" si="31"/>
        <v>3.3215096794583898E-2</v>
      </c>
      <c r="AC85" s="201">
        <f t="shared" si="31"/>
        <v>2.9210356867983386E-2</v>
      </c>
      <c r="AD85" s="201">
        <f t="shared" si="31"/>
        <v>2.5688467916615415E-2</v>
      </c>
      <c r="AE85" s="201">
        <f t="shared" si="31"/>
        <v>2.2591212660817352E-2</v>
      </c>
      <c r="AF85" s="201">
        <f t="shared" si="31"/>
        <v>1.9867393070809383E-2</v>
      </c>
      <c r="AG85" s="201">
        <f t="shared" si="31"/>
        <v>1.7471984056643557E-2</v>
      </c>
      <c r="AH85" s="201">
        <f t="shared" si="31"/>
        <v>1.536538919764625E-2</v>
      </c>
      <c r="AI85" s="201">
        <f t="shared" si="31"/>
        <v>1.351278620846562E-2</v>
      </c>
      <c r="AJ85" s="201">
        <f t="shared" si="31"/>
        <v>1.1883551322192957E-2</v>
      </c>
      <c r="AK85" s="201">
        <f t="shared" si="31"/>
        <v>1.0450753075536858E-2</v>
      </c>
      <c r="AL85" s="201">
        <f t="shared" si="31"/>
        <v>9.1907071282533309E-3</v>
      </c>
      <c r="AM85" s="201">
        <f t="shared" si="31"/>
        <v>8.0825847579397824E-3</v>
      </c>
      <c r="AN85" s="201">
        <f t="shared" si="31"/>
        <v>7.1080685585610632E-3</v>
      </c>
      <c r="AO85" s="201">
        <f t="shared" si="31"/>
        <v>6.251049651359651E-3</v>
      </c>
      <c r="AP85" s="201">
        <f t="shared" si="31"/>
        <v>5.4973614030073455E-3</v>
      </c>
    </row>
    <row r="86" spans="1:45" ht="28.5" x14ac:dyDescent="0.2">
      <c r="A86" s="160" t="s">
        <v>248</v>
      </c>
      <c r="B86" s="200">
        <f>B83*B85</f>
        <v>-3894211.9667840684</v>
      </c>
      <c r="C86" s="200">
        <f>C83*C85</f>
        <v>985350.15585448884</v>
      </c>
      <c r="D86" s="200">
        <f t="shared" ref="D86:AO86" si="32">D83*D85</f>
        <v>1948012.6112300064</v>
      </c>
      <c r="E86" s="200">
        <f t="shared" si="32"/>
        <v>2778086.2718758439</v>
      </c>
      <c r="F86" s="200">
        <f t="shared" si="32"/>
        <v>2653190.2174196867</v>
      </c>
      <c r="G86" s="200">
        <f t="shared" si="32"/>
        <v>2436448.0260266876</v>
      </c>
      <c r="H86" s="200">
        <f t="shared" si="32"/>
        <v>2215309.6128547629</v>
      </c>
      <c r="I86" s="200">
        <f t="shared" si="32"/>
        <v>2054634.9902394591</v>
      </c>
      <c r="J86" s="200">
        <f t="shared" si="32"/>
        <v>1886789.4707688156</v>
      </c>
      <c r="K86" s="200">
        <f t="shared" si="32"/>
        <v>1732655.4467901716</v>
      </c>
      <c r="L86" s="200">
        <f t="shared" si="32"/>
        <v>1591112.8103064806</v>
      </c>
      <c r="M86" s="200">
        <f t="shared" si="32"/>
        <v>1461132.9562443434</v>
      </c>
      <c r="N86" s="200">
        <f t="shared" si="32"/>
        <v>1387249.0648076446</v>
      </c>
      <c r="O86" s="200">
        <f t="shared" si="32"/>
        <v>1286633.0070484912</v>
      </c>
      <c r="P86" s="200">
        <f t="shared" si="32"/>
        <v>1181526.4618655141</v>
      </c>
      <c r="Q86" s="200">
        <f t="shared" si="32"/>
        <v>1085006.192473521</v>
      </c>
      <c r="R86" s="200">
        <f t="shared" si="32"/>
        <v>996370.77602743148</v>
      </c>
      <c r="S86" s="200">
        <f t="shared" si="32"/>
        <v>914976.08972930629</v>
      </c>
      <c r="T86" s="200">
        <f t="shared" si="32"/>
        <v>831930.46002098138</v>
      </c>
      <c r="U86" s="200">
        <f t="shared" si="32"/>
        <v>771591.21356513572</v>
      </c>
      <c r="V86" s="200">
        <f t="shared" si="32"/>
        <v>708559.0308781612</v>
      </c>
      <c r="W86" s="200">
        <f t="shared" si="32"/>
        <v>650676.02042699617</v>
      </c>
      <c r="X86" s="200">
        <f t="shared" si="32"/>
        <v>597521.54034928104</v>
      </c>
      <c r="Y86" s="200">
        <f t="shared" si="32"/>
        <v>548709.31150510313</v>
      </c>
      <c r="Z86" s="200">
        <f t="shared" si="32"/>
        <v>498907.01523499627</v>
      </c>
      <c r="AA86" s="200">
        <f t="shared" si="32"/>
        <v>462721.69110339094</v>
      </c>
      <c r="AB86" s="200">
        <f t="shared" si="32"/>
        <v>424921.41855739895</v>
      </c>
      <c r="AC86" s="200">
        <f t="shared" si="32"/>
        <v>390209.09419283789</v>
      </c>
      <c r="AD86" s="200">
        <f t="shared" si="32"/>
        <v>358332.45993512351</v>
      </c>
      <c r="AE86" s="200">
        <f t="shared" si="32"/>
        <v>329059.86496486329</v>
      </c>
      <c r="AF86" s="200">
        <f t="shared" si="32"/>
        <v>299193.52856056654</v>
      </c>
      <c r="AG86" s="200">
        <f t="shared" si="32"/>
        <v>277493.26282278518</v>
      </c>
      <c r="AH86" s="200">
        <f t="shared" si="32"/>
        <v>254824.51578530486</v>
      </c>
      <c r="AI86" s="200">
        <f t="shared" si="32"/>
        <v>234007.60503034174</v>
      </c>
      <c r="AJ86" s="200">
        <f t="shared" si="32"/>
        <v>214891.2519004744</v>
      </c>
      <c r="AK86" s="200">
        <f t="shared" si="32"/>
        <v>197336.53586756578</v>
      </c>
      <c r="AL86" s="200">
        <f t="shared" si="32"/>
        <v>179425.75429683673</v>
      </c>
      <c r="AM86" s="200">
        <f t="shared" si="32"/>
        <v>166412.14879816337</v>
      </c>
      <c r="AN86" s="200">
        <f t="shared" si="32"/>
        <v>152817.74702172022</v>
      </c>
      <c r="AO86" s="200">
        <f t="shared" si="32"/>
        <v>140333.88772065545</v>
      </c>
      <c r="AP86" s="200">
        <f>AP83*AP85</f>
        <v>0</v>
      </c>
    </row>
    <row r="87" spans="1:45" ht="14.25" x14ac:dyDescent="0.2">
      <c r="A87" s="160" t="s">
        <v>247</v>
      </c>
      <c r="B87" s="200">
        <f>SUM($B$86:B86)</f>
        <v>-3894211.9667840684</v>
      </c>
      <c r="C87" s="200">
        <f>SUM($B$86:C86)</f>
        <v>-2908861.8109295797</v>
      </c>
      <c r="D87" s="200">
        <f>SUM($B$86:D86)</f>
        <v>-960849.19969957322</v>
      </c>
      <c r="E87" s="200">
        <f>SUM($B$86:E86)</f>
        <v>1817237.0721762707</v>
      </c>
      <c r="F87" s="200">
        <f>SUM($B$86:F86)</f>
        <v>4470427.2895959578</v>
      </c>
      <c r="G87" s="200">
        <f>SUM($B$86:G86)</f>
        <v>6906875.3156226454</v>
      </c>
      <c r="H87" s="200">
        <f>SUM($B$86:H86)</f>
        <v>9122184.9284774084</v>
      </c>
      <c r="I87" s="200">
        <f>SUM($B$86:I86)</f>
        <v>11176819.918716867</v>
      </c>
      <c r="J87" s="200">
        <f>SUM($B$86:J86)</f>
        <v>13063609.389485681</v>
      </c>
      <c r="K87" s="200">
        <f>SUM($B$86:K86)</f>
        <v>14796264.836275853</v>
      </c>
      <c r="L87" s="200">
        <f>SUM($B$86:L86)</f>
        <v>16387377.646582333</v>
      </c>
      <c r="M87" s="200">
        <f>SUM($B$86:M86)</f>
        <v>17848510.602826677</v>
      </c>
      <c r="N87" s="200">
        <f>SUM($B$86:N86)</f>
        <v>19235759.667634323</v>
      </c>
      <c r="O87" s="200">
        <f>SUM($B$86:O86)</f>
        <v>20522392.674682815</v>
      </c>
      <c r="P87" s="200">
        <f>SUM($B$86:P86)</f>
        <v>21703919.136548329</v>
      </c>
      <c r="Q87" s="200">
        <f>SUM($B$86:Q86)</f>
        <v>22788925.329021849</v>
      </c>
      <c r="R87" s="200">
        <f>SUM($B$86:R86)</f>
        <v>23785296.105049279</v>
      </c>
      <c r="S87" s="200">
        <f>SUM($B$86:S86)</f>
        <v>24700272.194778584</v>
      </c>
      <c r="T87" s="200">
        <f>SUM($B$86:T86)</f>
        <v>25532202.654799566</v>
      </c>
      <c r="U87" s="200">
        <f>SUM($B$86:U86)</f>
        <v>26303793.868364703</v>
      </c>
      <c r="V87" s="200">
        <f>SUM($B$86:V86)</f>
        <v>27012352.899242863</v>
      </c>
      <c r="W87" s="200">
        <f>SUM($B$86:W86)</f>
        <v>27663028.919669859</v>
      </c>
      <c r="X87" s="200">
        <f>SUM($B$86:X86)</f>
        <v>28260550.460019141</v>
      </c>
      <c r="Y87" s="200">
        <f>SUM($B$86:Y86)</f>
        <v>28809259.771524243</v>
      </c>
      <c r="Z87" s="200">
        <f>SUM($B$86:Z86)</f>
        <v>29308166.786759239</v>
      </c>
      <c r="AA87" s="200">
        <f>SUM($B$86:AA86)</f>
        <v>29770888.47786263</v>
      </c>
      <c r="AB87" s="200">
        <f>SUM($B$86:AB86)</f>
        <v>30195809.896420028</v>
      </c>
      <c r="AC87" s="200">
        <f>SUM($B$86:AC86)</f>
        <v>30586018.990612864</v>
      </c>
      <c r="AD87" s="200">
        <f>SUM($B$86:AD86)</f>
        <v>30944351.450547989</v>
      </c>
      <c r="AE87" s="200">
        <f>SUM($B$86:AE86)</f>
        <v>31273411.315512851</v>
      </c>
      <c r="AF87" s="200">
        <f>SUM($B$86:AF86)</f>
        <v>31572604.844073419</v>
      </c>
      <c r="AG87" s="200">
        <f>SUM($B$86:AG86)</f>
        <v>31850098.106896203</v>
      </c>
      <c r="AH87" s="200">
        <f>SUM($B$86:AH86)</f>
        <v>32104922.62268151</v>
      </c>
      <c r="AI87" s="200">
        <f>SUM($B$86:AI86)</f>
        <v>32338930.227711853</v>
      </c>
      <c r="AJ87" s="200">
        <f>SUM($B$86:AJ86)</f>
        <v>32553821.479612328</v>
      </c>
      <c r="AK87" s="200">
        <f>SUM($B$86:AK86)</f>
        <v>32751158.015479892</v>
      </c>
      <c r="AL87" s="200">
        <f>SUM($B$86:AL86)</f>
        <v>32930583.769776728</v>
      </c>
      <c r="AM87" s="200">
        <f>SUM($B$86:AM86)</f>
        <v>33096995.918574892</v>
      </c>
      <c r="AN87" s="200">
        <f>SUM($B$86:AN86)</f>
        <v>33249813.665596612</v>
      </c>
      <c r="AO87" s="200">
        <f>SUM($B$86:AO86)</f>
        <v>33390147.553317267</v>
      </c>
      <c r="AP87" s="200">
        <f>SUM($B$86:AP86)</f>
        <v>33390147.553317267</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0.34653777083818915</v>
      </c>
      <c r="F88" s="202">
        <f>IF((ISERR(IRR($B$83:F83))),0,IF(IRR($B$83:F83)&lt;0,0,IRR($B$83:F83)))</f>
        <v>0.50878950136181023</v>
      </c>
      <c r="G88" s="202">
        <f>IF((ISERR(IRR($B$83:G83))),0,IF(IRR($B$83:G83)&lt;0,0,IRR($B$83:G83)))</f>
        <v>0.58600688030619841</v>
      </c>
      <c r="H88" s="202">
        <f>IF((ISERR(IRR($B$83:H83))),0,IF(IRR($B$83:H83)&lt;0,0,IRR($B$83:H83)))</f>
        <v>0.62584331672956184</v>
      </c>
      <c r="I88" s="202">
        <f>IF((ISERR(IRR($B$83:I83))),0,IF(IRR($B$83:I83)&lt;0,0,IRR($B$83:I83)))</f>
        <v>0.64801085737159814</v>
      </c>
      <c r="J88" s="202">
        <f>IF((ISERR(IRR($B$83:J83))),0,IF(IRR($B$83:J83)&lt;0,0,IRR($B$83:J83)))</f>
        <v>0.66067739871962572</v>
      </c>
      <c r="K88" s="202">
        <f>IF((ISERR(IRR($B$83:K83))),0,IF(IRR($B$83:K83)&lt;0,0,IRR($B$83:K83)))</f>
        <v>0.66810346769594653</v>
      </c>
      <c r="L88" s="202">
        <f>IF((ISERR(IRR($B$83:L83))),0,IF(IRR($B$83:L83)&lt;0,0,IRR($B$83:L83)))</f>
        <v>0.67253578680520998</v>
      </c>
      <c r="M88" s="202">
        <f>IF((ISERR(IRR($B$83:M83))),0,IF(IRR($B$83:M83)&lt;0,0,IRR($B$83:M83)))</f>
        <v>0.67521459922381011</v>
      </c>
      <c r="N88" s="202">
        <f>IF((ISERR(IRR($B$83:N83))),0,IF(IRR($B$83:N83)&lt;0,0,IRR($B$83:N83)))</f>
        <v>0.67690273303272064</v>
      </c>
      <c r="O88" s="202">
        <f>IF((ISERR(IRR($B$83:O83))),0,IF(IRR($B$83:O83)&lt;0,0,IRR($B$83:O83)))</f>
        <v>0.67794802920949282</v>
      </c>
      <c r="P88" s="202">
        <f>IF((ISERR(IRR($B$83:P83))),0,IF(IRR($B$83:P83)&lt;0,0,IRR($B$83:P83)))</f>
        <v>0.67859168285142646</v>
      </c>
      <c r="Q88" s="202">
        <f>IF((ISERR(IRR($B$83:Q83))),0,IF(IRR($B$83:Q83)&lt;0,0,IRR($B$83:Q83)))</f>
        <v>0.67898923955741175</v>
      </c>
      <c r="R88" s="202">
        <f>IF((ISERR(IRR($B$83:R83))),0,IF(IRR($B$83:R83)&lt;0,0,IRR($B$83:R83)))</f>
        <v>0.67923531137610627</v>
      </c>
      <c r="S88" s="202">
        <f>IF((ISERR(IRR($B$83:S83))),0,IF(IRR($B$83:S83)&lt;0,0,IRR($B$83:S83)))</f>
        <v>0.67938783952532678</v>
      </c>
      <c r="T88" s="202">
        <f>IF((ISERR(IRR($B$83:T83))),0,IF(IRR($B$83:T83)&lt;0,0,IRR($B$83:T83)))</f>
        <v>0.67948154280366224</v>
      </c>
      <c r="U88" s="202">
        <f>IF((ISERR(IRR($B$83:U83))),0,IF(IRR($B$83:U83)&lt;0,0,IRR($B$83:U83)))</f>
        <v>0.67954030112602615</v>
      </c>
      <c r="V88" s="202">
        <f>IF((ISERR(IRR($B$83:V83))),0,IF(IRR($B$83:V83)&lt;0,0,IRR($B$83:V83)))</f>
        <v>0.67957679848127173</v>
      </c>
      <c r="W88" s="202">
        <f>IF((ISERR(IRR($B$83:W83))),0,IF(IRR($B$83:W83)&lt;0,0,IRR($B$83:W83)))</f>
        <v>0.67959947529959441</v>
      </c>
      <c r="X88" s="202">
        <f>IF((ISERR(IRR($B$83:X83))),0,IF(IRR($B$83:X83)&lt;0,0,IRR($B$83:X83)))</f>
        <v>0.67961356781530657</v>
      </c>
      <c r="Y88" s="202">
        <f>IF((ISERR(IRR($B$83:Y83))),0,IF(IRR($B$83:Y83)&lt;0,0,IRR($B$83:Y83)))</f>
        <v>0.67962232675913636</v>
      </c>
      <c r="Z88" s="202">
        <f>IF((ISERR(IRR($B$83:Z83))),0,IF(IRR($B$83:Z83)&lt;0,0,IRR($B$83:Z83)))</f>
        <v>0.67962771741105987</v>
      </c>
      <c r="AA88" s="202">
        <f>IF((ISERR(IRR($B$83:AA83))),0,IF(IRR($B$83:AA83)&lt;0,0,IRR($B$83:AA83)))</f>
        <v>0.67963110178645203</v>
      </c>
      <c r="AB88" s="202">
        <f>IF((ISERR(IRR($B$83:AB83))),0,IF(IRR($B$83:AB83)&lt;0,0,IRR($B$83:AB83)))</f>
        <v>0.67963320566279539</v>
      </c>
      <c r="AC88" s="202">
        <f>IF((ISERR(IRR($B$83:AC83))),0,IF(IRR($B$83:AC83)&lt;0,0,IRR($B$83:AC83)))</f>
        <v>0.67963451355668569</v>
      </c>
      <c r="AD88" s="202">
        <f>IF((ISERR(IRR($B$83:AD83))),0,IF(IRR($B$83:AD83)&lt;0,0,IRR($B$83:AD83)))</f>
        <v>0.67963532663381554</v>
      </c>
      <c r="AE88" s="202">
        <f>IF((ISERR(IRR($B$83:AE83))),0,IF(IRR($B$83:AE83)&lt;0,0,IRR($B$83:AE83)))</f>
        <v>0.67963583210394707</v>
      </c>
      <c r="AF88" s="202">
        <f>IF((ISERR(IRR($B$83:AF83))),0,IF(IRR($B$83:AF83)&lt;0,0,IRR($B$83:AF83)))</f>
        <v>0.6796361432402791</v>
      </c>
      <c r="AG88" s="202">
        <f>IF((ISERR(IRR($B$83:AG83))),0,IF(IRR($B$83:AG83)&lt;0,0,IRR($B$83:AG83)))</f>
        <v>0.67963633859811257</v>
      </c>
      <c r="AH88" s="202">
        <f>IF((ISERR(IRR($B$83:AH83))),0,IF(IRR($B$83:AH83)&lt;0,0,IRR($B$83:AH83)))</f>
        <v>0.67963646004899125</v>
      </c>
      <c r="AI88" s="202">
        <f>IF((ISERR(IRR($B$83:AI83))),0,IF(IRR($B$83:AI83)&lt;0,0,IRR($B$83:AI83)))</f>
        <v>0.67963653555322323</v>
      </c>
      <c r="AJ88" s="202">
        <f>IF((ISERR(IRR($B$83:AJ83))),0,IF(IRR($B$83:AJ83)&lt;0,0,IRR($B$83:AJ83)))</f>
        <v>0.67963658249315362</v>
      </c>
      <c r="AK88" s="202">
        <f>IF((ISERR(IRR($B$83:AK83))),0,IF(IRR($B$83:AK83)&lt;0,0,IRR($B$83:AK83)))</f>
        <v>0.67963661167507783</v>
      </c>
      <c r="AL88" s="202">
        <f>IF((ISERR(IRR($B$83:AL83))),0,IF(IRR($B$83:AL83)&lt;0,0,IRR($B$83:AL83)))</f>
        <v>0.67963662963788152</v>
      </c>
      <c r="AM88" s="202">
        <f>IF((ISERR(IRR($B$83:AM83))),0,IF(IRR($B$83:AM83)&lt;0,0,IRR($B$83:AM83)))</f>
        <v>0.67963664091653997</v>
      </c>
      <c r="AN88" s="202">
        <f>IF((ISERR(IRR($B$83:AN83))),0,IF(IRR($B$83:AN83)&lt;0,0,IRR($B$83:AN83)))</f>
        <v>0.67963664792833733</v>
      </c>
      <c r="AO88" s="202">
        <f>IF((ISERR(IRR($B$83:AO83))),0,IF(IRR($B$83:AO83)&lt;0,0,IRR($B$83:AO83)))</f>
        <v>0.6796366522874826</v>
      </c>
      <c r="AP88" s="202">
        <f>IF((ISERR(IRR($B$83:AP83))),0,IF(IRR($B$83:AP83)&lt;0,0,IRR($B$83:AP83)))</f>
        <v>0.6796366522874826</v>
      </c>
    </row>
    <row r="89" spans="1:45" ht="14.25" x14ac:dyDescent="0.2">
      <c r="A89" s="160" t="s">
        <v>245</v>
      </c>
      <c r="B89" s="203">
        <f>IF(AND(B84&gt;0,A84&lt;0),(B74-(B84/(B84-A84))),0)</f>
        <v>0</v>
      </c>
      <c r="C89" s="203">
        <f t="shared" ref="C89:AP89" si="33">IF(AND(C84&gt;0,B84&lt;0),(C74-(C84/(C84-B84))),0)</f>
        <v>0</v>
      </c>
      <c r="D89" s="203">
        <f t="shared" si="33"/>
        <v>0</v>
      </c>
      <c r="E89" s="203">
        <f t="shared" si="33"/>
        <v>3.0624300021356285</v>
      </c>
      <c r="F89" s="203">
        <f t="shared" si="33"/>
        <v>0</v>
      </c>
      <c r="G89" s="203">
        <f t="shared" si="33"/>
        <v>0</v>
      </c>
      <c r="H89" s="203">
        <f>IF(AND(H84&gt;0,G84&lt;0),(H74-(H84/(H84-G84))),0)</f>
        <v>0</v>
      </c>
      <c r="I89" s="203">
        <f t="shared" si="33"/>
        <v>0</v>
      </c>
      <c r="J89" s="203">
        <f t="shared" si="33"/>
        <v>0</v>
      </c>
      <c r="K89" s="203">
        <f t="shared" si="33"/>
        <v>0</v>
      </c>
      <c r="L89" s="203">
        <f t="shared" si="33"/>
        <v>0</v>
      </c>
      <c r="M89" s="203">
        <f t="shared" si="33"/>
        <v>0</v>
      </c>
      <c r="N89" s="203">
        <f t="shared" si="33"/>
        <v>0</v>
      </c>
      <c r="O89" s="203">
        <f t="shared" si="33"/>
        <v>0</v>
      </c>
      <c r="P89" s="203">
        <f t="shared" si="33"/>
        <v>0</v>
      </c>
      <c r="Q89" s="203">
        <f t="shared" si="33"/>
        <v>0</v>
      </c>
      <c r="R89" s="203">
        <f t="shared" si="33"/>
        <v>0</v>
      </c>
      <c r="S89" s="203">
        <f t="shared" si="33"/>
        <v>0</v>
      </c>
      <c r="T89" s="203">
        <f t="shared" si="33"/>
        <v>0</v>
      </c>
      <c r="U89" s="203">
        <f t="shared" si="33"/>
        <v>0</v>
      </c>
      <c r="V89" s="203">
        <f t="shared" si="33"/>
        <v>0</v>
      </c>
      <c r="W89" s="203">
        <f t="shared" si="33"/>
        <v>0</v>
      </c>
      <c r="X89" s="203">
        <f t="shared" si="33"/>
        <v>0</v>
      </c>
      <c r="Y89" s="203">
        <f t="shared" si="33"/>
        <v>0</v>
      </c>
      <c r="Z89" s="203">
        <f t="shared" si="33"/>
        <v>0</v>
      </c>
      <c r="AA89" s="203">
        <f t="shared" si="33"/>
        <v>0</v>
      </c>
      <c r="AB89" s="203">
        <f t="shared" si="33"/>
        <v>0</v>
      </c>
      <c r="AC89" s="203">
        <f t="shared" si="33"/>
        <v>0</v>
      </c>
      <c r="AD89" s="203">
        <f t="shared" si="33"/>
        <v>0</v>
      </c>
      <c r="AE89" s="203">
        <f t="shared" si="33"/>
        <v>0</v>
      </c>
      <c r="AF89" s="203">
        <f t="shared" si="33"/>
        <v>0</v>
      </c>
      <c r="AG89" s="203">
        <f t="shared" si="33"/>
        <v>0</v>
      </c>
      <c r="AH89" s="203">
        <f t="shared" si="33"/>
        <v>0</v>
      </c>
      <c r="AI89" s="203">
        <f t="shared" si="33"/>
        <v>0</v>
      </c>
      <c r="AJ89" s="203">
        <f t="shared" si="33"/>
        <v>0</v>
      </c>
      <c r="AK89" s="203">
        <f t="shared" si="33"/>
        <v>0</v>
      </c>
      <c r="AL89" s="203">
        <f t="shared" si="33"/>
        <v>0</v>
      </c>
      <c r="AM89" s="203">
        <f t="shared" si="33"/>
        <v>0</v>
      </c>
      <c r="AN89" s="203">
        <f t="shared" si="33"/>
        <v>0</v>
      </c>
      <c r="AO89" s="203">
        <f t="shared" si="33"/>
        <v>0</v>
      </c>
      <c r="AP89" s="203">
        <f t="shared" si="33"/>
        <v>0</v>
      </c>
    </row>
    <row r="90" spans="1:45" ht="15" thickBot="1" x14ac:dyDescent="0.25">
      <c r="A90" s="168" t="s">
        <v>244</v>
      </c>
      <c r="B90" s="169">
        <f t="shared" ref="B90:AP90" si="34">IF(AND(B87&gt;0,A87&lt;0),(B74-(B87/(B87-A87))),0)</f>
        <v>0</v>
      </c>
      <c r="C90" s="169">
        <f t="shared" si="34"/>
        <v>0</v>
      </c>
      <c r="D90" s="169">
        <f t="shared" si="34"/>
        <v>0</v>
      </c>
      <c r="E90" s="169">
        <f t="shared" si="34"/>
        <v>3.3458673006043043</v>
      </c>
      <c r="F90" s="169">
        <f t="shared" si="34"/>
        <v>0</v>
      </c>
      <c r="G90" s="169">
        <f t="shared" si="34"/>
        <v>0</v>
      </c>
      <c r="H90" s="169">
        <f t="shared" si="34"/>
        <v>0</v>
      </c>
      <c r="I90" s="169">
        <f t="shared" si="34"/>
        <v>0</v>
      </c>
      <c r="J90" s="169">
        <f t="shared" si="34"/>
        <v>0</v>
      </c>
      <c r="K90" s="169">
        <f t="shared" si="34"/>
        <v>0</v>
      </c>
      <c r="L90" s="169">
        <f t="shared" si="34"/>
        <v>0</v>
      </c>
      <c r="M90" s="169">
        <f t="shared" si="34"/>
        <v>0</v>
      </c>
      <c r="N90" s="169">
        <f t="shared" si="34"/>
        <v>0</v>
      </c>
      <c r="O90" s="169">
        <f t="shared" si="34"/>
        <v>0</v>
      </c>
      <c r="P90" s="169">
        <f t="shared" si="34"/>
        <v>0</v>
      </c>
      <c r="Q90" s="169">
        <f t="shared" si="34"/>
        <v>0</v>
      </c>
      <c r="R90" s="169">
        <f t="shared" si="34"/>
        <v>0</v>
      </c>
      <c r="S90" s="169">
        <f t="shared" si="34"/>
        <v>0</v>
      </c>
      <c r="T90" s="169">
        <f t="shared" si="34"/>
        <v>0</v>
      </c>
      <c r="U90" s="169">
        <f t="shared" si="34"/>
        <v>0</v>
      </c>
      <c r="V90" s="169">
        <f t="shared" si="34"/>
        <v>0</v>
      </c>
      <c r="W90" s="169">
        <f t="shared" si="34"/>
        <v>0</v>
      </c>
      <c r="X90" s="169">
        <f t="shared" si="34"/>
        <v>0</v>
      </c>
      <c r="Y90" s="169">
        <f t="shared" si="34"/>
        <v>0</v>
      </c>
      <c r="Z90" s="169">
        <f t="shared" si="34"/>
        <v>0</v>
      </c>
      <c r="AA90" s="169">
        <f t="shared" si="34"/>
        <v>0</v>
      </c>
      <c r="AB90" s="169">
        <f t="shared" si="34"/>
        <v>0</v>
      </c>
      <c r="AC90" s="169">
        <f t="shared" si="34"/>
        <v>0</v>
      </c>
      <c r="AD90" s="169">
        <f t="shared" si="34"/>
        <v>0</v>
      </c>
      <c r="AE90" s="169">
        <f t="shared" si="34"/>
        <v>0</v>
      </c>
      <c r="AF90" s="169">
        <f t="shared" si="34"/>
        <v>0</v>
      </c>
      <c r="AG90" s="169">
        <f t="shared" si="34"/>
        <v>0</v>
      </c>
      <c r="AH90" s="169">
        <f t="shared" si="34"/>
        <v>0</v>
      </c>
      <c r="AI90" s="169">
        <f t="shared" si="34"/>
        <v>0</v>
      </c>
      <c r="AJ90" s="169">
        <f t="shared" si="34"/>
        <v>0</v>
      </c>
      <c r="AK90" s="169">
        <f t="shared" si="34"/>
        <v>0</v>
      </c>
      <c r="AL90" s="169">
        <f t="shared" si="34"/>
        <v>0</v>
      </c>
      <c r="AM90" s="169">
        <f t="shared" si="34"/>
        <v>0</v>
      </c>
      <c r="AN90" s="169">
        <f t="shared" si="34"/>
        <v>0</v>
      </c>
      <c r="AO90" s="169">
        <f t="shared" si="34"/>
        <v>0</v>
      </c>
      <c r="AP90" s="169">
        <f t="shared" si="34"/>
        <v>0</v>
      </c>
    </row>
    <row r="91" spans="1:45" s="148" customFormat="1" x14ac:dyDescent="0.2">
      <c r="A91" s="122"/>
      <c r="B91" s="170">
        <v>2025</v>
      </c>
      <c r="C91" s="170">
        <f>B91+1</f>
        <v>2026</v>
      </c>
      <c r="D91" s="107">
        <f t="shared" ref="D91:AP91" si="35">C91+1</f>
        <v>2027</v>
      </c>
      <c r="E91" s="107">
        <f t="shared" si="35"/>
        <v>2028</v>
      </c>
      <c r="F91" s="107">
        <f t="shared" si="35"/>
        <v>2029</v>
      </c>
      <c r="G91" s="107">
        <f t="shared" si="35"/>
        <v>2030</v>
      </c>
      <c r="H91" s="107">
        <f t="shared" si="35"/>
        <v>2031</v>
      </c>
      <c r="I91" s="107">
        <f t="shared" si="35"/>
        <v>2032</v>
      </c>
      <c r="J91" s="107">
        <f t="shared" si="35"/>
        <v>2033</v>
      </c>
      <c r="K91" s="107">
        <f t="shared" si="35"/>
        <v>2034</v>
      </c>
      <c r="L91" s="107">
        <f t="shared" si="35"/>
        <v>2035</v>
      </c>
      <c r="M91" s="107">
        <f t="shared" si="35"/>
        <v>2036</v>
      </c>
      <c r="N91" s="107">
        <f t="shared" si="35"/>
        <v>2037</v>
      </c>
      <c r="O91" s="107">
        <f t="shared" si="35"/>
        <v>2038</v>
      </c>
      <c r="P91" s="107">
        <f t="shared" si="35"/>
        <v>2039</v>
      </c>
      <c r="Q91" s="107">
        <f t="shared" si="35"/>
        <v>2040</v>
      </c>
      <c r="R91" s="107">
        <f t="shared" si="35"/>
        <v>2041</v>
      </c>
      <c r="S91" s="107">
        <f t="shared" si="35"/>
        <v>2042</v>
      </c>
      <c r="T91" s="107">
        <f t="shared" si="35"/>
        <v>2043</v>
      </c>
      <c r="U91" s="107">
        <f t="shared" si="35"/>
        <v>2044</v>
      </c>
      <c r="V91" s="107">
        <f t="shared" si="35"/>
        <v>2045</v>
      </c>
      <c r="W91" s="107">
        <f t="shared" si="35"/>
        <v>2046</v>
      </c>
      <c r="X91" s="107">
        <f t="shared" si="35"/>
        <v>2047</v>
      </c>
      <c r="Y91" s="107">
        <f t="shared" si="35"/>
        <v>2048</v>
      </c>
      <c r="Z91" s="107">
        <f t="shared" si="35"/>
        <v>2049</v>
      </c>
      <c r="AA91" s="107">
        <f t="shared" si="35"/>
        <v>2050</v>
      </c>
      <c r="AB91" s="107">
        <f t="shared" si="35"/>
        <v>2051</v>
      </c>
      <c r="AC91" s="107">
        <f t="shared" si="35"/>
        <v>2052</v>
      </c>
      <c r="AD91" s="107">
        <f t="shared" si="35"/>
        <v>2053</v>
      </c>
      <c r="AE91" s="107">
        <f t="shared" si="35"/>
        <v>2054</v>
      </c>
      <c r="AF91" s="107">
        <f t="shared" si="35"/>
        <v>2055</v>
      </c>
      <c r="AG91" s="107">
        <f t="shared" si="35"/>
        <v>2056</v>
      </c>
      <c r="AH91" s="107">
        <f t="shared" si="35"/>
        <v>2057</v>
      </c>
      <c r="AI91" s="107">
        <f t="shared" si="35"/>
        <v>2058</v>
      </c>
      <c r="AJ91" s="107">
        <f t="shared" si="35"/>
        <v>2059</v>
      </c>
      <c r="AK91" s="107">
        <f t="shared" si="35"/>
        <v>2060</v>
      </c>
      <c r="AL91" s="107">
        <f t="shared" si="35"/>
        <v>2061</v>
      </c>
      <c r="AM91" s="107">
        <f t="shared" si="35"/>
        <v>2062</v>
      </c>
      <c r="AN91" s="107">
        <f t="shared" si="35"/>
        <v>2063</v>
      </c>
      <c r="AO91" s="107">
        <f t="shared" si="35"/>
        <v>2064</v>
      </c>
      <c r="AP91" s="107">
        <f t="shared" si="35"/>
        <v>2065</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08" t="s">
        <v>469</v>
      </c>
      <c r="B97" s="508"/>
      <c r="C97" s="508"/>
      <c r="D97" s="508"/>
      <c r="E97" s="508"/>
      <c r="F97" s="508"/>
      <c r="G97" s="508"/>
      <c r="H97" s="508"/>
      <c r="I97" s="508"/>
      <c r="J97" s="508"/>
      <c r="K97" s="508"/>
      <c r="L97" s="508"/>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470</v>
      </c>
      <c r="B99" s="175">
        <f>B81*B85</f>
        <v>-3894211.9667840684</v>
      </c>
      <c r="C99" s="176">
        <f>C81*C85</f>
        <v>0</v>
      </c>
      <c r="D99" s="176">
        <f t="shared" ref="D99:AP99" si="36">D81*D85</f>
        <v>0</v>
      </c>
      <c r="E99" s="176">
        <f t="shared" si="36"/>
        <v>0</v>
      </c>
      <c r="F99" s="176">
        <f t="shared" si="36"/>
        <v>0</v>
      </c>
      <c r="G99" s="176">
        <f t="shared" si="36"/>
        <v>0</v>
      </c>
      <c r="H99" s="176">
        <f t="shared" si="36"/>
        <v>0</v>
      </c>
      <c r="I99" s="176">
        <f t="shared" si="36"/>
        <v>0</v>
      </c>
      <c r="J99" s="176">
        <f>J81*J85</f>
        <v>0</v>
      </c>
      <c r="K99" s="176">
        <f t="shared" si="36"/>
        <v>0</v>
      </c>
      <c r="L99" s="176">
        <f>L81*L85</f>
        <v>0</v>
      </c>
      <c r="M99" s="176">
        <f t="shared" si="36"/>
        <v>0</v>
      </c>
      <c r="N99" s="176">
        <f t="shared" si="36"/>
        <v>0</v>
      </c>
      <c r="O99" s="176">
        <f t="shared" si="36"/>
        <v>0</v>
      </c>
      <c r="P99" s="176">
        <f t="shared" si="36"/>
        <v>0</v>
      </c>
      <c r="Q99" s="176">
        <f t="shared" si="36"/>
        <v>0</v>
      </c>
      <c r="R99" s="176">
        <f t="shared" si="36"/>
        <v>0</v>
      </c>
      <c r="S99" s="176">
        <f t="shared" si="36"/>
        <v>0</v>
      </c>
      <c r="T99" s="176">
        <f t="shared" si="36"/>
        <v>0</v>
      </c>
      <c r="U99" s="176">
        <f t="shared" si="36"/>
        <v>0</v>
      </c>
      <c r="V99" s="176">
        <f t="shared" si="36"/>
        <v>0</v>
      </c>
      <c r="W99" s="176">
        <f t="shared" si="36"/>
        <v>0</v>
      </c>
      <c r="X99" s="176">
        <f t="shared" si="36"/>
        <v>0</v>
      </c>
      <c r="Y99" s="176">
        <f t="shared" si="36"/>
        <v>0</v>
      </c>
      <c r="Z99" s="176">
        <f t="shared" si="36"/>
        <v>0</v>
      </c>
      <c r="AA99" s="176">
        <f t="shared" si="36"/>
        <v>0</v>
      </c>
      <c r="AB99" s="176">
        <f t="shared" si="36"/>
        <v>0</v>
      </c>
      <c r="AC99" s="176">
        <f t="shared" si="36"/>
        <v>0</v>
      </c>
      <c r="AD99" s="176">
        <f t="shared" si="36"/>
        <v>0</v>
      </c>
      <c r="AE99" s="176">
        <f t="shared" si="36"/>
        <v>0</v>
      </c>
      <c r="AF99" s="176">
        <f t="shared" si="36"/>
        <v>0</v>
      </c>
      <c r="AG99" s="176">
        <f t="shared" si="36"/>
        <v>0</v>
      </c>
      <c r="AH99" s="176">
        <f t="shared" si="36"/>
        <v>0</v>
      </c>
      <c r="AI99" s="176">
        <f t="shared" si="36"/>
        <v>0</v>
      </c>
      <c r="AJ99" s="176">
        <f t="shared" si="36"/>
        <v>0</v>
      </c>
      <c r="AK99" s="176">
        <f t="shared" si="36"/>
        <v>0</v>
      </c>
      <c r="AL99" s="176">
        <f t="shared" si="36"/>
        <v>0</v>
      </c>
      <c r="AM99" s="176">
        <f t="shared" si="36"/>
        <v>0</v>
      </c>
      <c r="AN99" s="176">
        <f t="shared" si="36"/>
        <v>0</v>
      </c>
      <c r="AO99" s="176">
        <f t="shared" si="36"/>
        <v>0</v>
      </c>
      <c r="AP99" s="176">
        <f t="shared" si="36"/>
        <v>0</v>
      </c>
      <c r="AQ99" s="177">
        <f>SUM(B99:AP99)</f>
        <v>-3894211.9667840684</v>
      </c>
      <c r="AR99" s="178"/>
      <c r="AS99" s="178"/>
    </row>
    <row r="100" spans="1:71" s="182" customFormat="1" hidden="1" x14ac:dyDescent="0.2">
      <c r="A100" s="180">
        <f>AQ99</f>
        <v>-3894211.9667840684</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33390147.553317267</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471</v>
      </c>
      <c r="B102" s="204">
        <f>(A101+-A100)/-A100</f>
        <v>9.5743015116076577</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17.848510602826678</v>
      </c>
      <c r="B105" s="207">
        <f>L88</f>
        <v>0.67253578680520998</v>
      </c>
      <c r="C105" s="208">
        <f>G28</f>
        <v>3.0624300021356285</v>
      </c>
      <c r="D105" s="208">
        <f>G29</f>
        <v>3.3458673006043043</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7">B107+1</f>
        <v>2025</v>
      </c>
      <c r="D107" s="211">
        <f t="shared" si="37"/>
        <v>2026</v>
      </c>
      <c r="E107" s="211">
        <f t="shared" si="37"/>
        <v>2027</v>
      </c>
      <c r="F107" s="211">
        <f t="shared" si="37"/>
        <v>2028</v>
      </c>
      <c r="G107" s="211">
        <f t="shared" si="37"/>
        <v>2029</v>
      </c>
      <c r="H107" s="211">
        <f t="shared" si="37"/>
        <v>2030</v>
      </c>
      <c r="I107" s="211">
        <f t="shared" si="37"/>
        <v>2031</v>
      </c>
      <c r="J107" s="211">
        <f t="shared" si="37"/>
        <v>2032</v>
      </c>
      <c r="K107" s="211">
        <f t="shared" si="37"/>
        <v>2033</v>
      </c>
      <c r="L107" s="211">
        <f t="shared" si="37"/>
        <v>2034</v>
      </c>
      <c r="M107" s="211">
        <f t="shared" si="37"/>
        <v>2035</v>
      </c>
      <c r="N107" s="211">
        <f t="shared" si="37"/>
        <v>2036</v>
      </c>
      <c r="O107" s="211">
        <f t="shared" si="37"/>
        <v>2037</v>
      </c>
      <c r="P107" s="211">
        <f t="shared" si="37"/>
        <v>2038</v>
      </c>
      <c r="Q107" s="211">
        <f t="shared" si="37"/>
        <v>2039</v>
      </c>
      <c r="R107" s="211">
        <f t="shared" si="37"/>
        <v>2040</v>
      </c>
      <c r="S107" s="211">
        <f t="shared" si="37"/>
        <v>2041</v>
      </c>
      <c r="T107" s="211">
        <f t="shared" si="37"/>
        <v>2042</v>
      </c>
      <c r="U107" s="211">
        <f t="shared" si="37"/>
        <v>2043</v>
      </c>
      <c r="V107" s="211">
        <f t="shared" si="37"/>
        <v>2044</v>
      </c>
      <c r="W107" s="211">
        <f t="shared" si="37"/>
        <v>2045</v>
      </c>
      <c r="X107" s="211">
        <f t="shared" si="37"/>
        <v>2046</v>
      </c>
      <c r="Y107" s="211">
        <f t="shared" si="37"/>
        <v>2047</v>
      </c>
      <c r="Z107" s="211">
        <f t="shared" si="37"/>
        <v>2048</v>
      </c>
      <c r="AA107" s="211">
        <f t="shared" si="37"/>
        <v>2049</v>
      </c>
      <c r="AB107" s="211">
        <f t="shared" si="37"/>
        <v>2050</v>
      </c>
      <c r="AC107" s="211">
        <f t="shared" si="37"/>
        <v>2051</v>
      </c>
      <c r="AD107" s="211">
        <f t="shared" si="37"/>
        <v>2052</v>
      </c>
      <c r="AE107" s="211">
        <f t="shared" si="37"/>
        <v>2053</v>
      </c>
      <c r="AF107" s="211">
        <f t="shared" si="37"/>
        <v>2054</v>
      </c>
      <c r="AG107" s="211">
        <f t="shared" si="37"/>
        <v>2055</v>
      </c>
      <c r="AH107" s="211">
        <f t="shared" si="37"/>
        <v>2056</v>
      </c>
      <c r="AI107" s="211">
        <f t="shared" si="37"/>
        <v>2057</v>
      </c>
      <c r="AJ107" s="211">
        <f t="shared" si="37"/>
        <v>2058</v>
      </c>
      <c r="AK107" s="211">
        <f t="shared" si="37"/>
        <v>2059</v>
      </c>
      <c r="AL107" s="211">
        <f t="shared" si="37"/>
        <v>2060</v>
      </c>
      <c r="AM107" s="211">
        <f t="shared" si="37"/>
        <v>2061</v>
      </c>
      <c r="AN107" s="211">
        <f t="shared" si="37"/>
        <v>2062</v>
      </c>
      <c r="AO107" s="211">
        <f t="shared" si="37"/>
        <v>2063</v>
      </c>
      <c r="AP107" s="211">
        <f t="shared" si="37"/>
        <v>2064</v>
      </c>
      <c r="AT107" s="182"/>
      <c r="AU107" s="182"/>
      <c r="AV107" s="182"/>
      <c r="AW107" s="182"/>
      <c r="AX107" s="182"/>
      <c r="AY107" s="182"/>
      <c r="AZ107" s="182"/>
      <c r="BA107" s="182"/>
      <c r="BB107" s="182"/>
      <c r="BC107" s="182"/>
      <c r="BD107" s="182"/>
      <c r="BE107" s="182"/>
      <c r="BF107" s="182"/>
      <c r="BG107" s="182"/>
    </row>
    <row r="108" spans="1:71" ht="12.75" hidden="1" x14ac:dyDescent="0.2">
      <c r="A108" s="212" t="s">
        <v>477</v>
      </c>
      <c r="B108" s="213"/>
      <c r="C108" s="213">
        <f>C109*$B$111*C112</f>
        <v>0</v>
      </c>
      <c r="D108" s="213">
        <f>D109*$B$111*D112</f>
        <v>1015606.76877</v>
      </c>
      <c r="E108" s="213">
        <f t="shared" ref="E108:AP108" si="38">E109*$B$111*E112</f>
        <v>2168952.8089949996</v>
      </c>
      <c r="F108" s="213">
        <f t="shared" si="38"/>
        <v>3368335.1939999997</v>
      </c>
      <c r="G108" s="213">
        <f t="shared" si="38"/>
        <v>3503073.0824999996</v>
      </c>
      <c r="H108" s="213">
        <f t="shared" si="38"/>
        <v>3503073.0824999996</v>
      </c>
      <c r="I108" s="213">
        <f t="shared" si="38"/>
        <v>3503073.0824999996</v>
      </c>
      <c r="J108" s="213">
        <f t="shared" si="38"/>
        <v>3503073.0824999996</v>
      </c>
      <c r="K108" s="213">
        <f t="shared" si="38"/>
        <v>3503073.0824999996</v>
      </c>
      <c r="L108" s="213">
        <f t="shared" si="38"/>
        <v>3503073.0824999996</v>
      </c>
      <c r="M108" s="213">
        <f t="shared" si="38"/>
        <v>3503073.0824999996</v>
      </c>
      <c r="N108" s="213">
        <f t="shared" si="38"/>
        <v>3503073.0824999996</v>
      </c>
      <c r="O108" s="213">
        <f t="shared" si="38"/>
        <v>3503073.0824999996</v>
      </c>
      <c r="P108" s="213">
        <f t="shared" si="38"/>
        <v>3503073.0824999996</v>
      </c>
      <c r="Q108" s="213">
        <f t="shared" si="38"/>
        <v>3503073.0824999996</v>
      </c>
      <c r="R108" s="213">
        <f t="shared" si="38"/>
        <v>3503073.0824999996</v>
      </c>
      <c r="S108" s="213">
        <f t="shared" si="38"/>
        <v>3503073.0824999996</v>
      </c>
      <c r="T108" s="213">
        <f t="shared" si="38"/>
        <v>3503073.0824999996</v>
      </c>
      <c r="U108" s="213">
        <f t="shared" si="38"/>
        <v>3503073.0824999996</v>
      </c>
      <c r="V108" s="213">
        <f t="shared" si="38"/>
        <v>3503073.0824999996</v>
      </c>
      <c r="W108" s="213">
        <f t="shared" si="38"/>
        <v>3503073.0824999996</v>
      </c>
      <c r="X108" s="213">
        <f t="shared" si="38"/>
        <v>3503073.0824999996</v>
      </c>
      <c r="Y108" s="213">
        <f t="shared" si="38"/>
        <v>3503073.0824999996</v>
      </c>
      <c r="Z108" s="213">
        <f t="shared" si="38"/>
        <v>3503073.0824999996</v>
      </c>
      <c r="AA108" s="213">
        <f t="shared" si="38"/>
        <v>3503073.0824999996</v>
      </c>
      <c r="AB108" s="213">
        <f t="shared" si="38"/>
        <v>3503073.0824999996</v>
      </c>
      <c r="AC108" s="213">
        <f t="shared" si="38"/>
        <v>3503073.0824999996</v>
      </c>
      <c r="AD108" s="213">
        <f t="shared" si="38"/>
        <v>3503073.0824999996</v>
      </c>
      <c r="AE108" s="213">
        <f t="shared" si="38"/>
        <v>3503073.0824999996</v>
      </c>
      <c r="AF108" s="213">
        <f t="shared" si="38"/>
        <v>3503073.0824999996</v>
      </c>
      <c r="AG108" s="213">
        <f t="shared" si="38"/>
        <v>3503073.0824999996</v>
      </c>
      <c r="AH108" s="213">
        <f t="shared" si="38"/>
        <v>3503073.0824999996</v>
      </c>
      <c r="AI108" s="213">
        <f t="shared" si="38"/>
        <v>3503073.0824999996</v>
      </c>
      <c r="AJ108" s="213">
        <f t="shared" si="38"/>
        <v>3503073.0824999996</v>
      </c>
      <c r="AK108" s="213">
        <f t="shared" si="38"/>
        <v>3503073.0824999996</v>
      </c>
      <c r="AL108" s="213">
        <f t="shared" si="38"/>
        <v>3503073.0824999996</v>
      </c>
      <c r="AM108" s="213">
        <f t="shared" si="38"/>
        <v>3503073.0824999996</v>
      </c>
      <c r="AN108" s="213">
        <f t="shared" si="38"/>
        <v>3503073.0824999996</v>
      </c>
      <c r="AO108" s="213">
        <f t="shared" si="38"/>
        <v>3503073.0824999996</v>
      </c>
      <c r="AP108" s="213">
        <f t="shared" si="38"/>
        <v>3503073.0824999996</v>
      </c>
      <c r="AT108" s="182"/>
      <c r="AU108" s="182"/>
      <c r="AV108" s="182"/>
      <c r="AW108" s="182"/>
      <c r="AX108" s="182"/>
      <c r="AY108" s="182"/>
      <c r="AZ108" s="182"/>
      <c r="BA108" s="182"/>
      <c r="BB108" s="182"/>
      <c r="BC108" s="182"/>
      <c r="BD108" s="182"/>
      <c r="BE108" s="182"/>
      <c r="BF108" s="182"/>
      <c r="BG108" s="182"/>
    </row>
    <row r="109" spans="1:71" ht="12.75" hidden="1" x14ac:dyDescent="0.2">
      <c r="A109" s="212" t="s">
        <v>478</v>
      </c>
      <c r="B109" s="211"/>
      <c r="C109" s="211">
        <f>B109+$I$120*C113</f>
        <v>0</v>
      </c>
      <c r="D109" s="211">
        <f>C109+$I$120*D113</f>
        <v>7.6725000000000002E-2</v>
      </c>
      <c r="E109" s="211">
        <f t="shared" ref="E109:AP109" si="39">D109+$I$120*E113</f>
        <v>0.155775</v>
      </c>
      <c r="F109" s="211">
        <f t="shared" si="39"/>
        <v>0.23249999999999998</v>
      </c>
      <c r="G109" s="211">
        <f t="shared" si="39"/>
        <v>0.23249999999999998</v>
      </c>
      <c r="H109" s="211">
        <f t="shared" si="39"/>
        <v>0.23249999999999998</v>
      </c>
      <c r="I109" s="211">
        <f t="shared" si="39"/>
        <v>0.23249999999999998</v>
      </c>
      <c r="J109" s="211">
        <f t="shared" si="39"/>
        <v>0.23249999999999998</v>
      </c>
      <c r="K109" s="211">
        <f t="shared" si="39"/>
        <v>0.23249999999999998</v>
      </c>
      <c r="L109" s="211">
        <f t="shared" si="39"/>
        <v>0.23249999999999998</v>
      </c>
      <c r="M109" s="211">
        <f t="shared" si="39"/>
        <v>0.23249999999999998</v>
      </c>
      <c r="N109" s="211">
        <f t="shared" si="39"/>
        <v>0.23249999999999998</v>
      </c>
      <c r="O109" s="211">
        <f t="shared" si="39"/>
        <v>0.23249999999999998</v>
      </c>
      <c r="P109" s="211">
        <f t="shared" si="39"/>
        <v>0.23249999999999998</v>
      </c>
      <c r="Q109" s="211">
        <f t="shared" si="39"/>
        <v>0.23249999999999998</v>
      </c>
      <c r="R109" s="211">
        <f t="shared" si="39"/>
        <v>0.23249999999999998</v>
      </c>
      <c r="S109" s="211">
        <f t="shared" si="39"/>
        <v>0.23249999999999998</v>
      </c>
      <c r="T109" s="211">
        <f t="shared" si="39"/>
        <v>0.23249999999999998</v>
      </c>
      <c r="U109" s="211">
        <f t="shared" si="39"/>
        <v>0.23249999999999998</v>
      </c>
      <c r="V109" s="211">
        <f t="shared" si="39"/>
        <v>0.23249999999999998</v>
      </c>
      <c r="W109" s="211">
        <f t="shared" si="39"/>
        <v>0.23249999999999998</v>
      </c>
      <c r="X109" s="211">
        <f t="shared" si="39"/>
        <v>0.23249999999999998</v>
      </c>
      <c r="Y109" s="211">
        <f t="shared" si="39"/>
        <v>0.23249999999999998</v>
      </c>
      <c r="Z109" s="211">
        <f t="shared" si="39"/>
        <v>0.23249999999999998</v>
      </c>
      <c r="AA109" s="211">
        <f t="shared" si="39"/>
        <v>0.23249999999999998</v>
      </c>
      <c r="AB109" s="211">
        <f t="shared" si="39"/>
        <v>0.23249999999999998</v>
      </c>
      <c r="AC109" s="211">
        <f t="shared" si="39"/>
        <v>0.23249999999999998</v>
      </c>
      <c r="AD109" s="211">
        <f t="shared" si="39"/>
        <v>0.23249999999999998</v>
      </c>
      <c r="AE109" s="211">
        <f t="shared" si="39"/>
        <v>0.23249999999999998</v>
      </c>
      <c r="AF109" s="211">
        <f t="shared" si="39"/>
        <v>0.23249999999999998</v>
      </c>
      <c r="AG109" s="211">
        <f t="shared" si="39"/>
        <v>0.23249999999999998</v>
      </c>
      <c r="AH109" s="211">
        <f t="shared" si="39"/>
        <v>0.23249999999999998</v>
      </c>
      <c r="AI109" s="211">
        <f t="shared" si="39"/>
        <v>0.23249999999999998</v>
      </c>
      <c r="AJ109" s="211">
        <f t="shared" si="39"/>
        <v>0.23249999999999998</v>
      </c>
      <c r="AK109" s="211">
        <f t="shared" si="39"/>
        <v>0.23249999999999998</v>
      </c>
      <c r="AL109" s="211">
        <f t="shared" si="39"/>
        <v>0.23249999999999998</v>
      </c>
      <c r="AM109" s="211">
        <f t="shared" si="39"/>
        <v>0.23249999999999998</v>
      </c>
      <c r="AN109" s="211">
        <f t="shared" si="39"/>
        <v>0.23249999999999998</v>
      </c>
      <c r="AO109" s="211">
        <f t="shared" si="39"/>
        <v>0.23249999999999998</v>
      </c>
      <c r="AP109" s="211">
        <f t="shared" si="39"/>
        <v>0.23249999999999998</v>
      </c>
      <c r="AT109" s="182"/>
      <c r="AU109" s="182"/>
      <c r="AV109" s="182"/>
      <c r="AW109" s="182"/>
      <c r="AX109" s="182"/>
      <c r="AY109" s="182"/>
      <c r="AZ109" s="182"/>
      <c r="BA109" s="182"/>
      <c r="BB109" s="182"/>
      <c r="BC109" s="182"/>
      <c r="BD109" s="182"/>
      <c r="BE109" s="182"/>
      <c r="BF109" s="182"/>
      <c r="BG109" s="182"/>
    </row>
    <row r="110" spans="1:71" ht="12.75" hidden="1" x14ac:dyDescent="0.2">
      <c r="A110" s="212" t="s">
        <v>479</v>
      </c>
      <c r="B110" s="214">
        <v>0.93</v>
      </c>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T110" s="182"/>
      <c r="AU110" s="182"/>
      <c r="AV110" s="182"/>
      <c r="AW110" s="182"/>
      <c r="AX110" s="182"/>
      <c r="AY110" s="182"/>
      <c r="AZ110" s="182"/>
      <c r="BA110" s="182"/>
      <c r="BB110" s="182"/>
      <c r="BC110" s="182"/>
      <c r="BD110" s="182"/>
      <c r="BE110" s="182"/>
      <c r="BF110" s="182"/>
      <c r="BG110" s="182"/>
    </row>
    <row r="111" spans="1:71" ht="12.75" hidden="1" x14ac:dyDescent="0.2">
      <c r="A111" s="212" t="s">
        <v>480</v>
      </c>
      <c r="B111" s="214">
        <v>4380</v>
      </c>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c r="AI111" s="211"/>
      <c r="AJ111" s="211"/>
      <c r="AK111" s="211"/>
      <c r="AL111" s="211"/>
      <c r="AM111" s="211"/>
      <c r="AN111" s="211"/>
      <c r="AO111" s="211"/>
      <c r="AP111" s="211"/>
      <c r="AT111" s="182"/>
      <c r="AU111" s="182"/>
      <c r="AV111" s="182"/>
      <c r="AW111" s="182"/>
      <c r="AX111" s="182"/>
      <c r="AY111" s="182"/>
      <c r="AZ111" s="182"/>
      <c r="BA111" s="182"/>
      <c r="BB111" s="182"/>
      <c r="BC111" s="182"/>
      <c r="BD111" s="182"/>
      <c r="BE111" s="182"/>
      <c r="BF111" s="182"/>
      <c r="BG111" s="182"/>
    </row>
    <row r="112" spans="1:71" ht="12.75" hidden="1" x14ac:dyDescent="0.2">
      <c r="A112" s="212" t="s">
        <v>481</v>
      </c>
      <c r="B112" s="577">
        <v>2449.0500000000002</v>
      </c>
      <c r="C112" s="577">
        <v>2750.9</v>
      </c>
      <c r="D112" s="577">
        <v>3022.14</v>
      </c>
      <c r="E112" s="577">
        <v>3178.91</v>
      </c>
      <c r="F112" s="577">
        <v>3307.64</v>
      </c>
      <c r="G112" s="577">
        <v>3439.95</v>
      </c>
      <c r="H112" s="414">
        <f>G112</f>
        <v>3439.95</v>
      </c>
      <c r="I112" s="414">
        <f t="shared" ref="I112:AS112" si="40">H112</f>
        <v>3439.95</v>
      </c>
      <c r="J112" s="414">
        <f t="shared" si="40"/>
        <v>3439.95</v>
      </c>
      <c r="K112" s="414">
        <f t="shared" si="40"/>
        <v>3439.95</v>
      </c>
      <c r="L112" s="414">
        <f t="shared" si="40"/>
        <v>3439.95</v>
      </c>
      <c r="M112" s="414">
        <f t="shared" si="40"/>
        <v>3439.95</v>
      </c>
      <c r="N112" s="414">
        <f t="shared" si="40"/>
        <v>3439.95</v>
      </c>
      <c r="O112" s="414">
        <f t="shared" si="40"/>
        <v>3439.95</v>
      </c>
      <c r="P112" s="414">
        <f t="shared" si="40"/>
        <v>3439.95</v>
      </c>
      <c r="Q112" s="414">
        <f t="shared" si="40"/>
        <v>3439.95</v>
      </c>
      <c r="R112" s="414">
        <f t="shared" si="40"/>
        <v>3439.95</v>
      </c>
      <c r="S112" s="414">
        <f t="shared" si="40"/>
        <v>3439.95</v>
      </c>
      <c r="T112" s="414">
        <f t="shared" si="40"/>
        <v>3439.95</v>
      </c>
      <c r="U112" s="414">
        <f t="shared" si="40"/>
        <v>3439.95</v>
      </c>
      <c r="V112" s="414">
        <f t="shared" si="40"/>
        <v>3439.95</v>
      </c>
      <c r="W112" s="414">
        <f t="shared" si="40"/>
        <v>3439.95</v>
      </c>
      <c r="X112" s="414">
        <f t="shared" si="40"/>
        <v>3439.95</v>
      </c>
      <c r="Y112" s="414">
        <f t="shared" si="40"/>
        <v>3439.95</v>
      </c>
      <c r="Z112" s="414">
        <f t="shared" si="40"/>
        <v>3439.95</v>
      </c>
      <c r="AA112" s="414">
        <f t="shared" si="40"/>
        <v>3439.95</v>
      </c>
      <c r="AB112" s="414">
        <f t="shared" si="40"/>
        <v>3439.95</v>
      </c>
      <c r="AC112" s="414">
        <f t="shared" si="40"/>
        <v>3439.95</v>
      </c>
      <c r="AD112" s="414">
        <f t="shared" si="40"/>
        <v>3439.95</v>
      </c>
      <c r="AE112" s="414">
        <f t="shared" si="40"/>
        <v>3439.95</v>
      </c>
      <c r="AF112" s="414">
        <f t="shared" si="40"/>
        <v>3439.95</v>
      </c>
      <c r="AG112" s="414">
        <f t="shared" si="40"/>
        <v>3439.95</v>
      </c>
      <c r="AH112" s="414">
        <f t="shared" si="40"/>
        <v>3439.95</v>
      </c>
      <c r="AI112" s="414">
        <f t="shared" si="40"/>
        <v>3439.95</v>
      </c>
      <c r="AJ112" s="414">
        <f t="shared" si="40"/>
        <v>3439.95</v>
      </c>
      <c r="AK112" s="414">
        <f t="shared" si="40"/>
        <v>3439.95</v>
      </c>
      <c r="AL112" s="414">
        <f t="shared" si="40"/>
        <v>3439.95</v>
      </c>
      <c r="AM112" s="414">
        <f t="shared" si="40"/>
        <v>3439.95</v>
      </c>
      <c r="AN112" s="414">
        <f t="shared" si="40"/>
        <v>3439.95</v>
      </c>
      <c r="AO112" s="414">
        <f t="shared" si="40"/>
        <v>3439.95</v>
      </c>
      <c r="AP112" s="414">
        <f t="shared" si="40"/>
        <v>3439.95</v>
      </c>
      <c r="AQ112" s="414">
        <f t="shared" si="40"/>
        <v>3439.95</v>
      </c>
      <c r="AR112" s="414">
        <f t="shared" si="40"/>
        <v>3439.95</v>
      </c>
      <c r="AS112" s="414">
        <f t="shared" si="40"/>
        <v>3439.95</v>
      </c>
      <c r="AT112" s="182"/>
      <c r="AU112" s="182"/>
      <c r="AV112" s="182"/>
      <c r="AW112" s="182"/>
      <c r="AX112" s="182"/>
      <c r="AY112" s="182"/>
      <c r="AZ112" s="182"/>
      <c r="BA112" s="182"/>
      <c r="BB112" s="182"/>
      <c r="BC112" s="182"/>
      <c r="BD112" s="182"/>
      <c r="BE112" s="182"/>
      <c r="BF112" s="182"/>
      <c r="BG112" s="182"/>
    </row>
    <row r="113" spans="1:71" ht="15" hidden="1" x14ac:dyDescent="0.2">
      <c r="A113" s="215" t="s">
        <v>482</v>
      </c>
      <c r="B113" s="216">
        <v>0</v>
      </c>
      <c r="C113" s="217">
        <v>0</v>
      </c>
      <c r="D113" s="217">
        <v>0.33</v>
      </c>
      <c r="E113" s="217">
        <v>0.34</v>
      </c>
      <c r="F113" s="217">
        <v>0.33</v>
      </c>
      <c r="G113" s="216">
        <v>0</v>
      </c>
      <c r="H113" s="216">
        <v>0</v>
      </c>
      <c r="I113" s="216">
        <v>0</v>
      </c>
      <c r="J113" s="216">
        <v>0</v>
      </c>
      <c r="K113" s="216">
        <v>0</v>
      </c>
      <c r="L113" s="216">
        <v>0</v>
      </c>
      <c r="M113" s="216">
        <v>0</v>
      </c>
      <c r="N113" s="216">
        <v>0</v>
      </c>
      <c r="O113" s="216">
        <v>0</v>
      </c>
      <c r="P113" s="216">
        <v>0</v>
      </c>
      <c r="Q113" s="216">
        <v>0</v>
      </c>
      <c r="R113" s="216">
        <v>0</v>
      </c>
      <c r="S113" s="216">
        <v>0</v>
      </c>
      <c r="T113" s="216">
        <v>0</v>
      </c>
      <c r="U113" s="216">
        <v>0</v>
      </c>
      <c r="V113" s="216">
        <v>0</v>
      </c>
      <c r="W113" s="216">
        <v>0</v>
      </c>
      <c r="X113" s="216">
        <v>0</v>
      </c>
      <c r="Y113" s="216">
        <v>0</v>
      </c>
      <c r="Z113" s="216">
        <v>0</v>
      </c>
      <c r="AA113" s="216">
        <v>0</v>
      </c>
      <c r="AB113" s="216">
        <v>0</v>
      </c>
      <c r="AC113" s="216">
        <v>0</v>
      </c>
      <c r="AD113" s="216">
        <v>0</v>
      </c>
      <c r="AE113" s="216">
        <v>0</v>
      </c>
      <c r="AF113" s="216">
        <v>0</v>
      </c>
      <c r="AG113" s="216">
        <v>0</v>
      </c>
      <c r="AH113" s="216">
        <v>0</v>
      </c>
      <c r="AI113" s="216">
        <v>0</v>
      </c>
      <c r="AJ113" s="216">
        <v>0</v>
      </c>
      <c r="AK113" s="216">
        <v>0</v>
      </c>
      <c r="AL113" s="216">
        <v>0</v>
      </c>
      <c r="AM113" s="216">
        <v>0</v>
      </c>
      <c r="AN113" s="216">
        <v>0</v>
      </c>
      <c r="AO113" s="216">
        <v>0</v>
      </c>
      <c r="AP113" s="216">
        <v>0</v>
      </c>
      <c r="AT113" s="182"/>
      <c r="AU113" s="182"/>
      <c r="AV113" s="182"/>
      <c r="AW113" s="182"/>
      <c r="AX113" s="182"/>
      <c r="AY113" s="182"/>
      <c r="AZ113" s="182"/>
      <c r="BA113" s="182"/>
      <c r="BB113" s="182"/>
      <c r="BC113" s="182"/>
      <c r="BD113" s="182"/>
      <c r="BE113" s="182"/>
      <c r="BF113" s="182"/>
      <c r="BG113" s="182"/>
    </row>
    <row r="114" spans="1:71" ht="12.75" hidden="1" x14ac:dyDescent="0.2">
      <c r="A114" s="188"/>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c r="X114" s="185"/>
      <c r="Y114" s="185"/>
      <c r="Z114" s="185"/>
      <c r="AA114" s="185"/>
      <c r="AB114" s="185"/>
      <c r="AC114" s="185"/>
      <c r="AD114" s="185"/>
      <c r="AE114" s="185"/>
      <c r="AF114" s="185"/>
      <c r="AG114" s="185"/>
      <c r="AH114" s="185"/>
      <c r="AI114" s="185"/>
      <c r="AJ114" s="185"/>
      <c r="AK114" s="185"/>
      <c r="AL114" s="185"/>
      <c r="AM114" s="185"/>
      <c r="AN114" s="185"/>
      <c r="AO114" s="185"/>
      <c r="AP114" s="185"/>
      <c r="AQ114" s="186"/>
      <c r="AR114" s="186"/>
      <c r="AS114" s="186"/>
      <c r="AT114" s="185"/>
      <c r="AU114" s="185"/>
      <c r="AV114" s="185"/>
      <c r="AW114" s="185"/>
      <c r="AX114" s="185"/>
      <c r="AY114" s="185"/>
      <c r="AZ114" s="185"/>
      <c r="BA114" s="185"/>
      <c r="BB114" s="185"/>
      <c r="BC114" s="185"/>
      <c r="BD114" s="185"/>
      <c r="BE114" s="185"/>
      <c r="BF114" s="185"/>
      <c r="BG114" s="185"/>
      <c r="BH114" s="185"/>
      <c r="BI114" s="185"/>
      <c r="BJ114" s="185"/>
      <c r="BK114" s="185"/>
      <c r="BL114" s="185"/>
      <c r="BM114" s="185"/>
      <c r="BN114" s="185"/>
      <c r="BO114" s="185"/>
      <c r="BP114" s="185"/>
      <c r="BQ114" s="185"/>
      <c r="BR114" s="185"/>
      <c r="BS114" s="185"/>
    </row>
    <row r="115" spans="1:71" ht="12.75" hidden="1" x14ac:dyDescent="0.2">
      <c r="A115" s="188"/>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185"/>
      <c r="AL115" s="185"/>
      <c r="AM115" s="185"/>
      <c r="AN115" s="185"/>
      <c r="AO115" s="185"/>
      <c r="AP115" s="185"/>
      <c r="AQ115" s="186"/>
      <c r="AR115" s="186"/>
      <c r="AS115" s="186"/>
      <c r="AT115" s="185"/>
      <c r="AU115" s="185"/>
      <c r="AV115" s="185"/>
      <c r="AW115" s="185"/>
      <c r="AX115" s="185"/>
      <c r="AY115" s="185"/>
      <c r="AZ115" s="185"/>
      <c r="BA115" s="185"/>
      <c r="BB115" s="185"/>
      <c r="BC115" s="185"/>
      <c r="BD115" s="185"/>
      <c r="BE115" s="185"/>
      <c r="BF115" s="185"/>
      <c r="BG115" s="185"/>
      <c r="BH115" s="185"/>
      <c r="BI115" s="185"/>
      <c r="BJ115" s="185"/>
      <c r="BK115" s="185"/>
      <c r="BL115" s="185"/>
      <c r="BM115" s="185"/>
      <c r="BN115" s="185"/>
      <c r="BO115" s="185"/>
      <c r="BP115" s="185"/>
      <c r="BQ115" s="185"/>
      <c r="BR115" s="185"/>
      <c r="BS115" s="185"/>
    </row>
    <row r="116" spans="1:71" ht="12.75" hidden="1" x14ac:dyDescent="0.2">
      <c r="A116" s="209"/>
      <c r="B116" s="495" t="s">
        <v>483</v>
      </c>
      <c r="C116" s="496"/>
      <c r="D116" s="495" t="s">
        <v>484</v>
      </c>
      <c r="E116" s="496"/>
      <c r="F116" s="209"/>
      <c r="G116" s="209"/>
      <c r="H116" s="209"/>
      <c r="I116" s="209"/>
      <c r="J116" s="209"/>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212" t="s">
        <v>485</v>
      </c>
      <c r="B117" s="218"/>
      <c r="C117" s="209" t="s">
        <v>486</v>
      </c>
      <c r="D117" s="269">
        <f>'3.1. паспорт Техсостояние ПС'!O25</f>
        <v>0.25</v>
      </c>
      <c r="E117" s="209" t="s">
        <v>486</v>
      </c>
      <c r="F117" s="209"/>
      <c r="G117" s="209"/>
      <c r="H117" s="209"/>
      <c r="I117" s="209"/>
      <c r="J117" s="209"/>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25.5" hidden="1" x14ac:dyDescent="0.2">
      <c r="A118" s="212" t="s">
        <v>485</v>
      </c>
      <c r="B118" s="209">
        <f>$B$110*B117</f>
        <v>0</v>
      </c>
      <c r="C118" s="209" t="s">
        <v>125</v>
      </c>
      <c r="D118" s="209">
        <f>$B$110*D117</f>
        <v>0.23250000000000001</v>
      </c>
      <c r="E118" s="209" t="s">
        <v>125</v>
      </c>
      <c r="F118" s="212" t="s">
        <v>487</v>
      </c>
      <c r="G118" s="209">
        <f>D117-B117</f>
        <v>0.25</v>
      </c>
      <c r="H118" s="209" t="s">
        <v>486</v>
      </c>
      <c r="I118" s="219">
        <f>$B$110*G118</f>
        <v>0.23250000000000001</v>
      </c>
      <c r="J118" s="209" t="s">
        <v>125</v>
      </c>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25.5" hidden="1" x14ac:dyDescent="0.2">
      <c r="A119" s="209"/>
      <c r="B119" s="209"/>
      <c r="C119" s="209"/>
      <c r="D119" s="209"/>
      <c r="E119" s="209"/>
      <c r="F119" s="212" t="s">
        <v>488</v>
      </c>
      <c r="G119" s="209">
        <f>I119/$B$110</f>
        <v>0</v>
      </c>
      <c r="H119" s="209" t="s">
        <v>486</v>
      </c>
      <c r="I119" s="218"/>
      <c r="J119" s="209" t="s">
        <v>125</v>
      </c>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38.25" hidden="1" x14ac:dyDescent="0.2">
      <c r="A120" s="220"/>
      <c r="B120" s="221"/>
      <c r="C120" s="221"/>
      <c r="D120" s="221"/>
      <c r="E120" s="221"/>
      <c r="F120" s="222" t="s">
        <v>489</v>
      </c>
      <c r="G120" s="219">
        <f>G118</f>
        <v>0.25</v>
      </c>
      <c r="H120" s="209" t="s">
        <v>486</v>
      </c>
      <c r="I120" s="214">
        <f>I118</f>
        <v>0.23250000000000001</v>
      </c>
      <c r="J120" s="209" t="s">
        <v>125</v>
      </c>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12.75" hidden="1" x14ac:dyDescent="0.2">
      <c r="A121" s="189"/>
      <c r="B121" s="187"/>
      <c r="C121" s="185"/>
      <c r="D121" s="185"/>
      <c r="E121" s="185"/>
      <c r="F121" s="185"/>
      <c r="G121" s="185"/>
      <c r="H121" s="185"/>
      <c r="I121" s="185"/>
      <c r="J121" s="185"/>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12.75" hidden="1" x14ac:dyDescent="0.2">
      <c r="A122" s="223" t="s">
        <v>490</v>
      </c>
      <c r="B122" s="268">
        <f>'6.2. Паспорт фин осв ввод'!C30</f>
        <v>4.1525886900000009</v>
      </c>
      <c r="C122" s="187"/>
      <c r="D122" s="187"/>
      <c r="E122" s="187"/>
      <c r="F122" s="187"/>
      <c r="G122" s="187"/>
      <c r="H122" s="187"/>
      <c r="I122" s="187"/>
      <c r="J122" s="187"/>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87"/>
      <c r="AL122" s="187"/>
      <c r="AM122" s="187"/>
      <c r="AN122" s="187"/>
      <c r="AO122" s="187"/>
      <c r="AP122" s="187"/>
      <c r="AQ122" s="187"/>
      <c r="AR122" s="187"/>
      <c r="AS122" s="187"/>
      <c r="AT122" s="187"/>
      <c r="AU122" s="187"/>
      <c r="AV122" s="187"/>
      <c r="AW122" s="187"/>
      <c r="AX122" s="187"/>
      <c r="AY122" s="187"/>
      <c r="AZ122" s="187"/>
      <c r="BA122" s="187"/>
      <c r="BB122" s="187"/>
      <c r="BC122" s="187"/>
      <c r="BD122" s="187"/>
      <c r="BE122" s="187"/>
      <c r="BF122" s="187"/>
      <c r="BG122" s="187"/>
      <c r="BH122" s="187"/>
      <c r="BI122" s="187"/>
      <c r="BJ122" s="187"/>
      <c r="BK122" s="187"/>
      <c r="BL122" s="187"/>
      <c r="BM122" s="187"/>
      <c r="BN122" s="187"/>
      <c r="BO122" s="187"/>
      <c r="BP122" s="187"/>
      <c r="BQ122" s="187"/>
      <c r="BR122" s="187"/>
      <c r="BS122" s="187"/>
    </row>
    <row r="123" spans="1:71" ht="12.75" hidden="1" x14ac:dyDescent="0.2">
      <c r="A123" s="223" t="s">
        <v>289</v>
      </c>
      <c r="B123" s="224">
        <v>30</v>
      </c>
      <c r="C123" s="187"/>
      <c r="D123" s="187"/>
      <c r="E123" s="187"/>
      <c r="F123" s="187"/>
      <c r="G123" s="187"/>
      <c r="H123" s="187"/>
      <c r="I123" s="187"/>
      <c r="J123" s="187"/>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7"/>
      <c r="AR123" s="187"/>
      <c r="AS123" s="187"/>
      <c r="AT123" s="187"/>
      <c r="AU123" s="187"/>
      <c r="AV123" s="187"/>
      <c r="AW123" s="187"/>
      <c r="AX123" s="187"/>
      <c r="AY123" s="187"/>
      <c r="AZ123" s="187"/>
      <c r="BA123" s="187"/>
      <c r="BB123" s="187"/>
      <c r="BC123" s="187"/>
      <c r="BD123" s="187"/>
      <c r="BE123" s="187"/>
      <c r="BF123" s="187"/>
      <c r="BG123" s="187"/>
      <c r="BH123" s="187"/>
      <c r="BI123" s="187"/>
      <c r="BJ123" s="187"/>
      <c r="BK123" s="187"/>
      <c r="BL123" s="187"/>
      <c r="BM123" s="187"/>
      <c r="BN123" s="187"/>
      <c r="BO123" s="187"/>
      <c r="BP123" s="187"/>
      <c r="BQ123" s="187"/>
      <c r="BR123" s="187"/>
      <c r="BS123" s="187"/>
    </row>
    <row r="124" spans="1:71" ht="12.75" hidden="1" x14ac:dyDescent="0.2">
      <c r="A124" s="223" t="s">
        <v>491</v>
      </c>
      <c r="B124" s="224"/>
      <c r="C124" s="190" t="s">
        <v>492</v>
      </c>
      <c r="D124" s="187"/>
      <c r="E124" s="187"/>
      <c r="F124" s="187"/>
      <c r="G124" s="187"/>
      <c r="H124" s="187"/>
      <c r="I124" s="187"/>
      <c r="J124" s="187"/>
      <c r="K124" s="187"/>
      <c r="L124" s="187"/>
      <c r="M124" s="187"/>
      <c r="N124" s="187"/>
      <c r="O124" s="187"/>
      <c r="P124" s="187"/>
      <c r="Q124" s="187"/>
      <c r="R124" s="187"/>
      <c r="S124" s="187"/>
      <c r="T124" s="187"/>
      <c r="U124" s="187"/>
      <c r="V124" s="187"/>
      <c r="W124" s="187"/>
      <c r="X124" s="187"/>
      <c r="Y124" s="187"/>
      <c r="Z124" s="187"/>
      <c r="AA124" s="187"/>
      <c r="AB124" s="187"/>
      <c r="AC124" s="187"/>
      <c r="AD124" s="187"/>
      <c r="AE124" s="187"/>
      <c r="AF124" s="187"/>
      <c r="AG124" s="187"/>
      <c r="AH124" s="187"/>
      <c r="AI124" s="187"/>
      <c r="AJ124" s="187"/>
      <c r="AK124" s="187"/>
      <c r="AL124" s="187"/>
      <c r="AM124" s="187"/>
      <c r="AN124" s="187"/>
      <c r="AO124" s="187"/>
      <c r="AP124" s="187"/>
      <c r="AQ124" s="187"/>
      <c r="AR124" s="187"/>
      <c r="AS124" s="187"/>
      <c r="AT124" s="187"/>
      <c r="AU124" s="187"/>
      <c r="AV124" s="187"/>
      <c r="AW124" s="187"/>
      <c r="AX124" s="187"/>
      <c r="AY124" s="187"/>
      <c r="AZ124" s="187"/>
      <c r="BA124" s="187"/>
      <c r="BB124" s="187"/>
      <c r="BC124" s="187"/>
      <c r="BD124" s="187"/>
      <c r="BE124" s="187"/>
      <c r="BF124" s="187"/>
      <c r="BG124" s="187"/>
      <c r="BH124" s="187"/>
      <c r="BI124" s="187"/>
      <c r="BJ124" s="187"/>
      <c r="BK124" s="187"/>
      <c r="BL124" s="187"/>
      <c r="BM124" s="187"/>
      <c r="BN124" s="187"/>
      <c r="BO124" s="187"/>
      <c r="BP124" s="187"/>
      <c r="BQ124" s="187"/>
      <c r="BR124" s="187"/>
      <c r="BS124" s="187"/>
    </row>
    <row r="125" spans="1:71" s="148" customFormat="1" ht="12.75" hidden="1" x14ac:dyDescent="0.2">
      <c r="A125" s="225"/>
      <c r="B125" s="226"/>
      <c r="C125" s="191"/>
      <c r="D125" s="192"/>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c r="AT125" s="192"/>
      <c r="AU125" s="192"/>
      <c r="AV125" s="192"/>
      <c r="AW125" s="192"/>
      <c r="AX125" s="192"/>
      <c r="AY125" s="192"/>
      <c r="AZ125" s="192"/>
      <c r="BA125" s="192"/>
      <c r="BB125" s="192"/>
      <c r="BC125" s="192"/>
      <c r="BD125" s="192"/>
      <c r="BE125" s="192"/>
      <c r="BF125" s="192"/>
      <c r="BG125" s="192"/>
      <c r="BH125" s="192"/>
      <c r="BI125" s="192"/>
      <c r="BJ125" s="192"/>
      <c r="BK125" s="192"/>
      <c r="BL125" s="192"/>
      <c r="BM125" s="192"/>
      <c r="BN125" s="192"/>
      <c r="BO125" s="192"/>
      <c r="BP125" s="192"/>
      <c r="BQ125" s="192"/>
      <c r="BR125" s="192"/>
      <c r="BS125" s="192"/>
    </row>
    <row r="126" spans="1:71" ht="12.75" hidden="1" x14ac:dyDescent="0.2">
      <c r="A126" s="223" t="s">
        <v>493</v>
      </c>
      <c r="B126" s="227">
        <f>$B$122*1000*1000</f>
        <v>4152588.6900000004</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494</v>
      </c>
      <c r="B127" s="228">
        <v>0.01</v>
      </c>
      <c r="C127" s="187"/>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ht="12.75" hidden="1" x14ac:dyDescent="0.2">
      <c r="A128" s="189"/>
      <c r="B128" s="193"/>
      <c r="C128" s="187"/>
      <c r="D128" s="187"/>
      <c r="E128" s="187"/>
      <c r="F128" s="187"/>
      <c r="G128" s="187"/>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573" t="s">
        <v>495</v>
      </c>
      <c r="B129" s="574">
        <v>0.1371</v>
      </c>
      <c r="C129" s="575"/>
      <c r="D129" s="575"/>
      <c r="E129" s="575"/>
      <c r="F129" s="575"/>
      <c r="G129" s="575"/>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idden="1" x14ac:dyDescent="0.2">
      <c r="A130" s="576"/>
      <c r="B130" s="410"/>
      <c r="C130" s="575"/>
      <c r="D130" s="575"/>
      <c r="E130" s="575"/>
      <c r="F130" s="575"/>
      <c r="G130" s="575"/>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5" hidden="1" x14ac:dyDescent="0.2">
      <c r="A131" s="410"/>
      <c r="B131" s="411">
        <v>2024</v>
      </c>
      <c r="C131" s="412">
        <v>2025</v>
      </c>
      <c r="D131" s="412">
        <v>2026</v>
      </c>
      <c r="E131" s="412">
        <v>2027</v>
      </c>
      <c r="F131" s="412">
        <v>2028</v>
      </c>
      <c r="G131" s="412">
        <v>2029</v>
      </c>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413" t="s">
        <v>583</v>
      </c>
      <c r="B132" s="577">
        <v>2449.0500000000002</v>
      </c>
      <c r="C132" s="577">
        <v>2750.9</v>
      </c>
      <c r="D132" s="577">
        <v>3022.14</v>
      </c>
      <c r="E132" s="577">
        <v>3178.91</v>
      </c>
      <c r="F132" s="577">
        <v>3307.64</v>
      </c>
      <c r="G132" s="577">
        <v>3439.95</v>
      </c>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t="12.75" hidden="1" x14ac:dyDescent="0.2">
      <c r="A133" s="189"/>
      <c r="B133" s="187"/>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48"/>
      <c r="AR133" s="148"/>
      <c r="AS133" s="148"/>
      <c r="BH133" s="187"/>
      <c r="BI133" s="187"/>
      <c r="BJ133" s="187"/>
      <c r="BK133" s="187"/>
      <c r="BL133" s="187"/>
      <c r="BM133" s="187"/>
      <c r="BN133" s="187"/>
      <c r="BO133" s="187"/>
      <c r="BP133" s="187"/>
      <c r="BQ133" s="187"/>
      <c r="BR133" s="187"/>
      <c r="BS133" s="187"/>
    </row>
    <row r="134" spans="1:71" hidden="1" x14ac:dyDescent="0.2">
      <c r="A134" s="223" t="s">
        <v>496</v>
      </c>
      <c r="C134" s="192"/>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192"/>
      <c r="AI134" s="192"/>
      <c r="AJ134" s="192"/>
      <c r="AK134" s="192"/>
      <c r="AL134" s="192"/>
      <c r="AM134" s="192"/>
      <c r="AN134" s="192"/>
      <c r="AO134" s="192"/>
      <c r="AP134" s="192"/>
      <c r="AQ134" s="148"/>
      <c r="AR134" s="148"/>
      <c r="AS134" s="148"/>
      <c r="BH134" s="192"/>
      <c r="BI134" s="192"/>
      <c r="BJ134" s="192"/>
      <c r="BK134" s="192"/>
      <c r="BL134" s="192"/>
      <c r="BM134" s="192"/>
      <c r="BN134" s="192"/>
      <c r="BO134" s="192"/>
      <c r="BP134" s="192"/>
      <c r="BQ134" s="192"/>
      <c r="BR134" s="192"/>
      <c r="BS134" s="192"/>
    </row>
    <row r="135" spans="1:71" ht="12.75" hidden="1" x14ac:dyDescent="0.2">
      <c r="A135" s="223"/>
      <c r="B135" s="229">
        <v>2024</v>
      </c>
      <c r="C135" s="229">
        <f>B135+1</f>
        <v>2025</v>
      </c>
      <c r="D135" s="229">
        <f t="shared" ref="D135:AY135" si="41">C135+1</f>
        <v>2026</v>
      </c>
      <c r="E135" s="229">
        <f t="shared" si="41"/>
        <v>2027</v>
      </c>
      <c r="F135" s="229">
        <f t="shared" si="41"/>
        <v>2028</v>
      </c>
      <c r="G135" s="229">
        <f t="shared" si="41"/>
        <v>2029</v>
      </c>
      <c r="H135" s="229">
        <f t="shared" si="41"/>
        <v>2030</v>
      </c>
      <c r="I135" s="229">
        <f t="shared" si="41"/>
        <v>2031</v>
      </c>
      <c r="J135" s="229">
        <f t="shared" si="41"/>
        <v>2032</v>
      </c>
      <c r="K135" s="229">
        <f t="shared" si="41"/>
        <v>2033</v>
      </c>
      <c r="L135" s="229">
        <f t="shared" si="41"/>
        <v>2034</v>
      </c>
      <c r="M135" s="229">
        <f t="shared" si="41"/>
        <v>2035</v>
      </c>
      <c r="N135" s="229">
        <f t="shared" si="41"/>
        <v>2036</v>
      </c>
      <c r="O135" s="229">
        <f t="shared" si="41"/>
        <v>2037</v>
      </c>
      <c r="P135" s="229">
        <f t="shared" si="41"/>
        <v>2038</v>
      </c>
      <c r="Q135" s="229">
        <f t="shared" si="41"/>
        <v>2039</v>
      </c>
      <c r="R135" s="229">
        <f t="shared" si="41"/>
        <v>2040</v>
      </c>
      <c r="S135" s="229">
        <f t="shared" si="41"/>
        <v>2041</v>
      </c>
      <c r="T135" s="229">
        <f t="shared" si="41"/>
        <v>2042</v>
      </c>
      <c r="U135" s="229">
        <f t="shared" si="41"/>
        <v>2043</v>
      </c>
      <c r="V135" s="229">
        <f t="shared" si="41"/>
        <v>2044</v>
      </c>
      <c r="W135" s="229">
        <f t="shared" si="41"/>
        <v>2045</v>
      </c>
      <c r="X135" s="229">
        <f t="shared" si="41"/>
        <v>2046</v>
      </c>
      <c r="Y135" s="229">
        <f t="shared" si="41"/>
        <v>2047</v>
      </c>
      <c r="Z135" s="229">
        <f t="shared" si="41"/>
        <v>2048</v>
      </c>
      <c r="AA135" s="229">
        <f t="shared" si="41"/>
        <v>2049</v>
      </c>
      <c r="AB135" s="229">
        <f t="shared" si="41"/>
        <v>2050</v>
      </c>
      <c r="AC135" s="229">
        <f t="shared" si="41"/>
        <v>2051</v>
      </c>
      <c r="AD135" s="229">
        <f t="shared" si="41"/>
        <v>2052</v>
      </c>
      <c r="AE135" s="229">
        <f t="shared" si="41"/>
        <v>2053</v>
      </c>
      <c r="AF135" s="229">
        <f t="shared" si="41"/>
        <v>2054</v>
      </c>
      <c r="AG135" s="229">
        <f t="shared" si="41"/>
        <v>2055</v>
      </c>
      <c r="AH135" s="229">
        <f t="shared" si="41"/>
        <v>2056</v>
      </c>
      <c r="AI135" s="229">
        <f t="shared" si="41"/>
        <v>2057</v>
      </c>
      <c r="AJ135" s="229">
        <f t="shared" si="41"/>
        <v>2058</v>
      </c>
      <c r="AK135" s="229">
        <f t="shared" si="41"/>
        <v>2059</v>
      </c>
      <c r="AL135" s="229">
        <f t="shared" si="41"/>
        <v>2060</v>
      </c>
      <c r="AM135" s="229">
        <f t="shared" si="41"/>
        <v>2061</v>
      </c>
      <c r="AN135" s="229">
        <f t="shared" si="41"/>
        <v>2062</v>
      </c>
      <c r="AO135" s="229">
        <f t="shared" si="41"/>
        <v>2063</v>
      </c>
      <c r="AP135" s="229">
        <f t="shared" si="41"/>
        <v>2064</v>
      </c>
      <c r="AQ135" s="229">
        <f t="shared" si="41"/>
        <v>2065</v>
      </c>
      <c r="AR135" s="229">
        <f t="shared" si="41"/>
        <v>2066</v>
      </c>
      <c r="AS135" s="229">
        <f t="shared" si="41"/>
        <v>2067</v>
      </c>
      <c r="AT135" s="229">
        <f t="shared" si="41"/>
        <v>2068</v>
      </c>
      <c r="AU135" s="229">
        <f t="shared" si="41"/>
        <v>2069</v>
      </c>
      <c r="AV135" s="229">
        <f t="shared" si="41"/>
        <v>2070</v>
      </c>
      <c r="AW135" s="229">
        <f t="shared" si="41"/>
        <v>2071</v>
      </c>
      <c r="AX135" s="229">
        <f t="shared" si="41"/>
        <v>2072</v>
      </c>
      <c r="AY135" s="229">
        <f t="shared" si="41"/>
        <v>2073</v>
      </c>
    </row>
    <row r="136" spans="1:71" ht="12.75" hidden="1" x14ac:dyDescent="0.2">
      <c r="A136" s="223" t="s">
        <v>497</v>
      </c>
      <c r="B136" s="409">
        <v>9.1135032622053413E-2</v>
      </c>
      <c r="C136" s="409">
        <v>7.8163170639641913E-2</v>
      </c>
      <c r="D136" s="409">
        <v>5.2628968689616612E-2</v>
      </c>
      <c r="E136" s="409">
        <v>4.4208979893394937E-2</v>
      </c>
      <c r="F136" s="409">
        <f>E136</f>
        <v>4.4208979893394937E-2</v>
      </c>
      <c r="G136" s="409">
        <f t="shared" ref="G136:AY136" si="42">F136</f>
        <v>4.4208979893394937E-2</v>
      </c>
      <c r="H136" s="409">
        <f t="shared" si="42"/>
        <v>4.4208979893394937E-2</v>
      </c>
      <c r="I136" s="409">
        <f t="shared" si="42"/>
        <v>4.4208979893394937E-2</v>
      </c>
      <c r="J136" s="409">
        <f t="shared" si="42"/>
        <v>4.4208979893394937E-2</v>
      </c>
      <c r="K136" s="409">
        <f t="shared" si="42"/>
        <v>4.4208979893394937E-2</v>
      </c>
      <c r="L136" s="409">
        <f t="shared" si="42"/>
        <v>4.4208979893394937E-2</v>
      </c>
      <c r="M136" s="409">
        <f t="shared" si="42"/>
        <v>4.4208979893394937E-2</v>
      </c>
      <c r="N136" s="409">
        <f t="shared" si="42"/>
        <v>4.4208979893394937E-2</v>
      </c>
      <c r="O136" s="409">
        <f t="shared" si="42"/>
        <v>4.4208979893394937E-2</v>
      </c>
      <c r="P136" s="409">
        <f t="shared" si="42"/>
        <v>4.4208979893394937E-2</v>
      </c>
      <c r="Q136" s="409">
        <f t="shared" si="42"/>
        <v>4.4208979893394937E-2</v>
      </c>
      <c r="R136" s="409">
        <f t="shared" si="42"/>
        <v>4.4208979893394937E-2</v>
      </c>
      <c r="S136" s="409">
        <f t="shared" si="42"/>
        <v>4.4208979893394937E-2</v>
      </c>
      <c r="T136" s="409">
        <f t="shared" si="42"/>
        <v>4.4208979893394937E-2</v>
      </c>
      <c r="U136" s="409">
        <f t="shared" si="42"/>
        <v>4.4208979893394937E-2</v>
      </c>
      <c r="V136" s="409">
        <f t="shared" si="42"/>
        <v>4.4208979893394937E-2</v>
      </c>
      <c r="W136" s="409">
        <f t="shared" si="42"/>
        <v>4.4208979893394937E-2</v>
      </c>
      <c r="X136" s="409">
        <f t="shared" si="42"/>
        <v>4.4208979893394937E-2</v>
      </c>
      <c r="Y136" s="409">
        <f t="shared" si="42"/>
        <v>4.4208979893394937E-2</v>
      </c>
      <c r="Z136" s="409">
        <f t="shared" si="42"/>
        <v>4.4208979893394937E-2</v>
      </c>
      <c r="AA136" s="409">
        <f t="shared" si="42"/>
        <v>4.4208979893394937E-2</v>
      </c>
      <c r="AB136" s="409">
        <f t="shared" si="42"/>
        <v>4.4208979893394937E-2</v>
      </c>
      <c r="AC136" s="409">
        <f t="shared" si="42"/>
        <v>4.4208979893394937E-2</v>
      </c>
      <c r="AD136" s="409">
        <f t="shared" si="42"/>
        <v>4.4208979893394937E-2</v>
      </c>
      <c r="AE136" s="409">
        <f t="shared" si="42"/>
        <v>4.4208979893394937E-2</v>
      </c>
      <c r="AF136" s="409">
        <f t="shared" si="42"/>
        <v>4.4208979893394937E-2</v>
      </c>
      <c r="AG136" s="409">
        <f t="shared" si="42"/>
        <v>4.4208979893394937E-2</v>
      </c>
      <c r="AH136" s="409">
        <f t="shared" si="42"/>
        <v>4.4208979893394937E-2</v>
      </c>
      <c r="AI136" s="409">
        <f t="shared" si="42"/>
        <v>4.4208979893394937E-2</v>
      </c>
      <c r="AJ136" s="409">
        <f t="shared" si="42"/>
        <v>4.4208979893394937E-2</v>
      </c>
      <c r="AK136" s="409">
        <f t="shared" si="42"/>
        <v>4.4208979893394937E-2</v>
      </c>
      <c r="AL136" s="409">
        <f t="shared" si="42"/>
        <v>4.4208979893394937E-2</v>
      </c>
      <c r="AM136" s="409">
        <f t="shared" si="42"/>
        <v>4.4208979893394937E-2</v>
      </c>
      <c r="AN136" s="409">
        <f t="shared" si="42"/>
        <v>4.4208979893394937E-2</v>
      </c>
      <c r="AO136" s="409">
        <f t="shared" si="42"/>
        <v>4.4208979893394937E-2</v>
      </c>
      <c r="AP136" s="409">
        <f t="shared" si="42"/>
        <v>4.4208979893394937E-2</v>
      </c>
      <c r="AQ136" s="409">
        <f t="shared" si="42"/>
        <v>4.4208979893394937E-2</v>
      </c>
      <c r="AR136" s="409">
        <f t="shared" si="42"/>
        <v>4.4208979893394937E-2</v>
      </c>
      <c r="AS136" s="409">
        <f t="shared" si="42"/>
        <v>4.4208979893394937E-2</v>
      </c>
      <c r="AT136" s="409">
        <f t="shared" si="42"/>
        <v>4.4208979893394937E-2</v>
      </c>
      <c r="AU136" s="409">
        <f t="shared" si="42"/>
        <v>4.4208979893394937E-2</v>
      </c>
      <c r="AV136" s="409">
        <f t="shared" si="42"/>
        <v>4.4208979893394937E-2</v>
      </c>
      <c r="AW136" s="409">
        <f t="shared" si="42"/>
        <v>4.4208979893394937E-2</v>
      </c>
      <c r="AX136" s="409">
        <f t="shared" si="42"/>
        <v>4.4208979893394937E-2</v>
      </c>
      <c r="AY136" s="409">
        <f t="shared" si="42"/>
        <v>4.4208979893394937E-2</v>
      </c>
    </row>
    <row r="137" spans="1:71" s="148" customFormat="1" ht="15" hidden="1" x14ac:dyDescent="0.2">
      <c r="A137" s="223" t="s">
        <v>498</v>
      </c>
      <c r="B137" s="409">
        <f>B136</f>
        <v>9.1135032622053413E-2</v>
      </c>
      <c r="C137" s="198">
        <f>(1+B137)*(1+C136)-1</f>
        <v>0.17642160636778237</v>
      </c>
      <c r="D137" s="198">
        <f t="shared" ref="D137:AY137" si="43">(1+C137)*(1+D136)-1</f>
        <v>0.23833546225510083</v>
      </c>
      <c r="E137" s="198">
        <f t="shared" si="43"/>
        <v>0.29308100980721452</v>
      </c>
      <c r="F137" s="198">
        <f t="shared" si="43"/>
        <v>0.35024680217031245</v>
      </c>
      <c r="G137" s="198">
        <f t="shared" si="43"/>
        <v>0.40993983589858063</v>
      </c>
      <c r="H137" s="198">
        <f t="shared" si="43"/>
        <v>0.47227183775471748</v>
      </c>
      <c r="I137" s="198">
        <f t="shared" si="43"/>
        <v>0.53735947382762728</v>
      </c>
      <c r="J137" s="198">
        <f t="shared" si="43"/>
        <v>0.605324567894993</v>
      </c>
      <c r="K137" s="198">
        <f t="shared" si="43"/>
        <v>0.67629432943943568</v>
      </c>
      <c r="L137" s="198">
        <f t="shared" si="43"/>
        <v>0.75040159174503551</v>
      </c>
      <c r="M137" s="198">
        <f t="shared" si="43"/>
        <v>0.82778506051985823</v>
      </c>
      <c r="N137" s="198">
        <f t="shared" si="43"/>
        <v>0.90858957350982816</v>
      </c>
      <c r="O137" s="198">
        <f t="shared" si="43"/>
        <v>0.99296637158986734</v>
      </c>
      <c r="P137" s="198">
        <f t="shared" si="43"/>
        <v>1.0810733818396958</v>
      </c>
      <c r="Q137" s="198">
        <f t="shared" si="43"/>
        <v>1.1730755131341262</v>
      </c>
      <c r="R137" s="198">
        <f t="shared" si="43"/>
        <v>1.2691449648011015</v>
      </c>
      <c r="S137" s="198">
        <f t="shared" si="43"/>
        <v>1.3694615489251918</v>
      </c>
      <c r="T137" s="198">
        <f t="shared" si="43"/>
        <v>1.4742130268997977</v>
      </c>
      <c r="U137" s="198">
        <f t="shared" si="43"/>
        <v>1.5835954608579867</v>
      </c>
      <c r="V137" s="198">
        <f t="shared" si="43"/>
        <v>1.6978135806397239</v>
      </c>
      <c r="W137" s="198">
        <f t="shared" si="43"/>
        <v>1.8170811669823532</v>
      </c>
      <c r="X137" s="198">
        <f t="shared" si="43"/>
        <v>1.9416214516515375</v>
      </c>
      <c r="Y137" s="198">
        <f t="shared" si="43"/>
        <v>2.0716675352615797</v>
      </c>
      <c r="Z137" s="198">
        <f t="shared" si="43"/>
        <v>2.2074628235671527</v>
      </c>
      <c r="AA137" s="198">
        <f t="shared" si="43"/>
        <v>2.3492614830430445</v>
      </c>
      <c r="AB137" s="198">
        <f t="shared" si="43"/>
        <v>2.4973289166046162</v>
      </c>
      <c r="AC137" s="198">
        <f t="shared" si="43"/>
        <v>2.6519422603593781</v>
      </c>
      <c r="AD137" s="198">
        <f t="shared" si="43"/>
        <v>2.813390902319445</v>
      </c>
      <c r="AE137" s="198">
        <f t="shared" si="43"/>
        <v>2.9819770240457402</v>
      </c>
      <c r="AF137" s="198">
        <f t="shared" si="43"/>
        <v>3.1580161662377391</v>
      </c>
      <c r="AG137" s="198">
        <f t="shared" si="43"/>
        <v>3.3418378193273544</v>
      </c>
      <c r="AH137" s="198">
        <f t="shared" si="43"/>
        <v>3.5337860401823793</v>
      </c>
      <c r="AI137" s="198">
        <f t="shared" si="43"/>
        <v>3.7342200960737566</v>
      </c>
      <c r="AJ137" s="198">
        <f t="shared" si="43"/>
        <v>3.9435151371119872</v>
      </c>
      <c r="AK137" s="198">
        <f t="shared" si="43"/>
        <v>4.1620628984112642</v>
      </c>
      <c r="AL137" s="198">
        <f t="shared" si="43"/>
        <v>4.3902724332955678</v>
      </c>
      <c r="AM137" s="198">
        <f t="shared" si="43"/>
        <v>4.6285708789190521</v>
      </c>
      <c r="AN137" s="198">
        <f t="shared" si="43"/>
        <v>4.8774042557337323</v>
      </c>
      <c r="AO137" s="198">
        <f t="shared" si="43"/>
        <v>5.1372383023008181</v>
      </c>
      <c r="AP137" s="198">
        <f t="shared" si="43"/>
        <v>5.4085593470082083</v>
      </c>
      <c r="AQ137" s="198">
        <f t="shared" si="43"/>
        <v>5.6918752183257224</v>
      </c>
      <c r="AR137" s="198">
        <f t="shared" si="43"/>
        <v>5.9877161953017914</v>
      </c>
      <c r="AS137" s="198">
        <f t="shared" si="43"/>
        <v>6.2966360000806381</v>
      </c>
      <c r="AT137" s="198">
        <f t="shared" si="43"/>
        <v>6.619212834297624</v>
      </c>
      <c r="AU137" s="198">
        <f t="shared" si="43"/>
        <v>6.956050461292584</v>
      </c>
      <c r="AV137" s="198">
        <f t="shared" si="43"/>
        <v>7.3077793361667034</v>
      </c>
      <c r="AW137" s="198">
        <f>(1+AV137)*(1+AW136)-1</f>
        <v>7.6750577857980584</v>
      </c>
      <c r="AX137" s="198">
        <f t="shared" si="43"/>
        <v>8.0585732410244439</v>
      </c>
      <c r="AY137" s="198">
        <f t="shared" si="43"/>
        <v>8.459043523299739</v>
      </c>
    </row>
    <row r="138" spans="1:71" s="148" customFormat="1" hidden="1" x14ac:dyDescent="0.2">
      <c r="A138" s="194"/>
      <c r="B138" s="230"/>
      <c r="C138" s="231"/>
      <c r="D138" s="231"/>
      <c r="E138" s="231"/>
      <c r="F138" s="231"/>
      <c r="G138" s="231"/>
      <c r="H138" s="231"/>
      <c r="I138" s="231"/>
      <c r="J138" s="231"/>
      <c r="K138" s="231"/>
      <c r="L138" s="231"/>
      <c r="M138" s="231"/>
      <c r="N138" s="231"/>
      <c r="O138" s="231"/>
      <c r="P138" s="231"/>
      <c r="Q138" s="231"/>
      <c r="R138" s="231"/>
      <c r="S138" s="231"/>
      <c r="T138" s="231"/>
      <c r="U138" s="231"/>
      <c r="V138" s="231"/>
      <c r="W138" s="231"/>
      <c r="X138" s="231"/>
      <c r="Y138" s="231"/>
      <c r="Z138" s="231"/>
      <c r="AA138" s="231"/>
      <c r="AB138" s="231"/>
      <c r="AC138" s="231"/>
      <c r="AD138" s="231"/>
      <c r="AE138" s="231"/>
      <c r="AF138" s="231"/>
      <c r="AG138" s="231"/>
      <c r="AH138" s="231"/>
      <c r="AI138" s="231"/>
      <c r="AJ138" s="231"/>
      <c r="AK138" s="231"/>
      <c r="AL138" s="231"/>
      <c r="AM138" s="231"/>
      <c r="AN138" s="231"/>
      <c r="AO138" s="231"/>
      <c r="AP138" s="231"/>
      <c r="AQ138" s="108"/>
    </row>
    <row r="139" spans="1:71" ht="12.75" hidden="1" x14ac:dyDescent="0.2">
      <c r="A139" s="189"/>
      <c r="B139" s="229">
        <v>2024</v>
      </c>
      <c r="C139" s="229">
        <f>B139+1</f>
        <v>2025</v>
      </c>
      <c r="D139" s="229">
        <f t="shared" ref="D139:AY140" si="44">C139+1</f>
        <v>2026</v>
      </c>
      <c r="E139" s="229">
        <f t="shared" si="44"/>
        <v>2027</v>
      </c>
      <c r="F139" s="229">
        <f t="shared" si="44"/>
        <v>2028</v>
      </c>
      <c r="G139" s="229">
        <f t="shared" si="44"/>
        <v>2029</v>
      </c>
      <c r="H139" s="229">
        <f t="shared" si="44"/>
        <v>2030</v>
      </c>
      <c r="I139" s="229">
        <f t="shared" si="44"/>
        <v>2031</v>
      </c>
      <c r="J139" s="229">
        <f t="shared" si="44"/>
        <v>2032</v>
      </c>
      <c r="K139" s="229">
        <f t="shared" si="44"/>
        <v>2033</v>
      </c>
      <c r="L139" s="229">
        <f t="shared" si="44"/>
        <v>2034</v>
      </c>
      <c r="M139" s="229">
        <f t="shared" si="44"/>
        <v>2035</v>
      </c>
      <c r="N139" s="229">
        <f t="shared" si="44"/>
        <v>2036</v>
      </c>
      <c r="O139" s="229">
        <f t="shared" si="44"/>
        <v>2037</v>
      </c>
      <c r="P139" s="229">
        <f t="shared" si="44"/>
        <v>2038</v>
      </c>
      <c r="Q139" s="229">
        <f t="shared" si="44"/>
        <v>2039</v>
      </c>
      <c r="R139" s="229">
        <f t="shared" si="44"/>
        <v>2040</v>
      </c>
      <c r="S139" s="229">
        <f t="shared" si="44"/>
        <v>2041</v>
      </c>
      <c r="T139" s="229">
        <f t="shared" si="44"/>
        <v>2042</v>
      </c>
      <c r="U139" s="229">
        <f t="shared" si="44"/>
        <v>2043</v>
      </c>
      <c r="V139" s="229">
        <f t="shared" si="44"/>
        <v>2044</v>
      </c>
      <c r="W139" s="229">
        <f t="shared" si="44"/>
        <v>2045</v>
      </c>
      <c r="X139" s="229">
        <f t="shared" si="44"/>
        <v>2046</v>
      </c>
      <c r="Y139" s="229">
        <f t="shared" si="44"/>
        <v>2047</v>
      </c>
      <c r="Z139" s="229">
        <f t="shared" si="44"/>
        <v>2048</v>
      </c>
      <c r="AA139" s="229">
        <f t="shared" si="44"/>
        <v>2049</v>
      </c>
      <c r="AB139" s="229">
        <f t="shared" si="44"/>
        <v>2050</v>
      </c>
      <c r="AC139" s="229">
        <f t="shared" si="44"/>
        <v>2051</v>
      </c>
      <c r="AD139" s="229">
        <f t="shared" si="44"/>
        <v>2052</v>
      </c>
      <c r="AE139" s="229">
        <f t="shared" si="44"/>
        <v>2053</v>
      </c>
      <c r="AF139" s="229">
        <f t="shared" si="44"/>
        <v>2054</v>
      </c>
      <c r="AG139" s="229">
        <f t="shared" si="44"/>
        <v>2055</v>
      </c>
      <c r="AH139" s="229">
        <f t="shared" si="44"/>
        <v>2056</v>
      </c>
      <c r="AI139" s="229">
        <f t="shared" si="44"/>
        <v>2057</v>
      </c>
      <c r="AJ139" s="229">
        <f t="shared" si="44"/>
        <v>2058</v>
      </c>
      <c r="AK139" s="229">
        <f t="shared" si="44"/>
        <v>2059</v>
      </c>
      <c r="AL139" s="229">
        <f t="shared" si="44"/>
        <v>2060</v>
      </c>
      <c r="AM139" s="229">
        <f t="shared" si="44"/>
        <v>2061</v>
      </c>
      <c r="AN139" s="229">
        <f t="shared" si="44"/>
        <v>2062</v>
      </c>
      <c r="AO139" s="229">
        <f t="shared" si="44"/>
        <v>2063</v>
      </c>
      <c r="AP139" s="229">
        <f t="shared" si="44"/>
        <v>2064</v>
      </c>
      <c r="AQ139" s="229">
        <f t="shared" si="44"/>
        <v>2065</v>
      </c>
      <c r="AR139" s="229">
        <f t="shared" si="44"/>
        <v>2066</v>
      </c>
      <c r="AS139" s="229">
        <f t="shared" si="44"/>
        <v>2067</v>
      </c>
      <c r="AT139" s="229">
        <f t="shared" si="44"/>
        <v>2068</v>
      </c>
      <c r="AU139" s="229">
        <f t="shared" si="44"/>
        <v>2069</v>
      </c>
      <c r="AV139" s="229">
        <f t="shared" si="44"/>
        <v>2070</v>
      </c>
      <c r="AW139" s="229">
        <f t="shared" si="44"/>
        <v>2071</v>
      </c>
      <c r="AX139" s="229">
        <f t="shared" si="44"/>
        <v>2072</v>
      </c>
      <c r="AY139" s="229">
        <f t="shared" si="44"/>
        <v>2073</v>
      </c>
      <c r="AZ139" s="187"/>
      <c r="BA139" s="187"/>
      <c r="BB139" s="187"/>
      <c r="BC139" s="187"/>
      <c r="BD139" s="187"/>
      <c r="BE139" s="187"/>
      <c r="BF139" s="187"/>
      <c r="BG139" s="187"/>
      <c r="BH139" s="187"/>
      <c r="BI139" s="187"/>
      <c r="BJ139" s="187"/>
      <c r="BK139" s="187"/>
      <c r="BL139" s="187"/>
      <c r="BM139" s="187"/>
      <c r="BN139" s="187"/>
      <c r="BO139" s="187"/>
      <c r="BP139" s="187"/>
      <c r="BQ139" s="187"/>
      <c r="BR139" s="187"/>
      <c r="BS139" s="187"/>
    </row>
    <row r="140" spans="1:71" hidden="1" x14ac:dyDescent="0.2">
      <c r="A140" s="189"/>
      <c r="B140" s="232">
        <f>1</f>
        <v>1</v>
      </c>
      <c r="C140" s="232">
        <f t="shared" ref="C140" si="45">B140+1</f>
        <v>2</v>
      </c>
      <c r="D140" s="232">
        <f t="shared" si="44"/>
        <v>3</v>
      </c>
      <c r="E140" s="232">
        <f>D140+1</f>
        <v>4</v>
      </c>
      <c r="F140" s="232">
        <f t="shared" si="44"/>
        <v>5</v>
      </c>
      <c r="G140" s="232">
        <f t="shared" si="44"/>
        <v>6</v>
      </c>
      <c r="H140" s="232">
        <f t="shared" si="44"/>
        <v>7</v>
      </c>
      <c r="I140" s="232">
        <f t="shared" si="44"/>
        <v>8</v>
      </c>
      <c r="J140" s="232">
        <f t="shared" si="44"/>
        <v>9</v>
      </c>
      <c r="K140" s="232">
        <f t="shared" si="44"/>
        <v>10</v>
      </c>
      <c r="L140" s="232">
        <f t="shared" si="44"/>
        <v>11</v>
      </c>
      <c r="M140" s="232">
        <f t="shared" si="44"/>
        <v>12</v>
      </c>
      <c r="N140" s="232">
        <f t="shared" si="44"/>
        <v>13</v>
      </c>
      <c r="O140" s="232">
        <f t="shared" si="44"/>
        <v>14</v>
      </c>
      <c r="P140" s="232">
        <f t="shared" si="44"/>
        <v>15</v>
      </c>
      <c r="Q140" s="232">
        <f t="shared" si="44"/>
        <v>16</v>
      </c>
      <c r="R140" s="232">
        <f t="shared" si="44"/>
        <v>17</v>
      </c>
      <c r="S140" s="232">
        <f t="shared" si="44"/>
        <v>18</v>
      </c>
      <c r="T140" s="232">
        <f t="shared" si="44"/>
        <v>19</v>
      </c>
      <c r="U140" s="232">
        <f t="shared" si="44"/>
        <v>20</v>
      </c>
      <c r="V140" s="232">
        <f t="shared" si="44"/>
        <v>21</v>
      </c>
      <c r="W140" s="232">
        <f t="shared" si="44"/>
        <v>22</v>
      </c>
      <c r="X140" s="232">
        <f t="shared" si="44"/>
        <v>23</v>
      </c>
      <c r="Y140" s="232">
        <f t="shared" si="44"/>
        <v>24</v>
      </c>
      <c r="Z140" s="232">
        <f t="shared" si="44"/>
        <v>25</v>
      </c>
      <c r="AA140" s="232">
        <f t="shared" si="44"/>
        <v>26</v>
      </c>
      <c r="AB140" s="232">
        <f t="shared" si="44"/>
        <v>27</v>
      </c>
      <c r="AC140" s="232">
        <f t="shared" si="44"/>
        <v>28</v>
      </c>
      <c r="AD140" s="232">
        <f t="shared" si="44"/>
        <v>29</v>
      </c>
      <c r="AE140" s="232">
        <f t="shared" si="44"/>
        <v>30</v>
      </c>
      <c r="AF140" s="232">
        <f t="shared" si="44"/>
        <v>31</v>
      </c>
      <c r="AG140" s="232">
        <f t="shared" si="44"/>
        <v>32</v>
      </c>
      <c r="AH140" s="232">
        <f t="shared" si="44"/>
        <v>33</v>
      </c>
      <c r="AI140" s="232">
        <f t="shared" si="44"/>
        <v>34</v>
      </c>
      <c r="AJ140" s="232">
        <f t="shared" si="44"/>
        <v>35</v>
      </c>
      <c r="AK140" s="232">
        <f t="shared" si="44"/>
        <v>36</v>
      </c>
      <c r="AL140" s="232">
        <f t="shared" si="44"/>
        <v>37</v>
      </c>
      <c r="AM140" s="232">
        <f t="shared" si="44"/>
        <v>38</v>
      </c>
      <c r="AN140" s="232">
        <f t="shared" si="44"/>
        <v>39</v>
      </c>
      <c r="AO140" s="232">
        <f t="shared" si="44"/>
        <v>40</v>
      </c>
      <c r="AP140" s="232">
        <f>AO140+1</f>
        <v>41</v>
      </c>
      <c r="AQ140" s="232">
        <f t="shared" si="44"/>
        <v>42</v>
      </c>
      <c r="AR140" s="232">
        <f t="shared" si="44"/>
        <v>43</v>
      </c>
      <c r="AS140" s="232">
        <f t="shared" si="44"/>
        <v>44</v>
      </c>
      <c r="AT140" s="232">
        <f t="shared" si="44"/>
        <v>45</v>
      </c>
      <c r="AU140" s="232">
        <f t="shared" si="44"/>
        <v>46</v>
      </c>
      <c r="AV140" s="232">
        <f t="shared" si="44"/>
        <v>47</v>
      </c>
      <c r="AW140" s="232">
        <f t="shared" si="44"/>
        <v>48</v>
      </c>
      <c r="AX140" s="232">
        <f t="shared" si="44"/>
        <v>49</v>
      </c>
      <c r="AY140" s="232">
        <f t="shared" si="44"/>
        <v>50</v>
      </c>
      <c r="AZ140" s="187"/>
      <c r="BA140" s="187"/>
      <c r="BB140" s="187"/>
      <c r="BC140" s="187"/>
      <c r="BD140" s="187"/>
      <c r="BE140" s="187"/>
      <c r="BF140" s="187"/>
      <c r="BG140" s="187"/>
      <c r="BH140" s="187"/>
      <c r="BI140" s="187"/>
      <c r="BJ140" s="187"/>
      <c r="BK140" s="187"/>
      <c r="BL140" s="187"/>
      <c r="BM140" s="187"/>
      <c r="BN140" s="187"/>
      <c r="BO140" s="187"/>
      <c r="BP140" s="187"/>
      <c r="BQ140" s="187"/>
      <c r="BR140" s="187"/>
      <c r="BS140" s="187"/>
    </row>
    <row r="141" spans="1:71" ht="15" hidden="1" x14ac:dyDescent="0.2">
      <c r="A141" s="189"/>
      <c r="B141" s="233">
        <v>0.5</v>
      </c>
      <c r="C141" s="233">
        <f>AVERAGE(B140:C140)</f>
        <v>1.5</v>
      </c>
      <c r="D141" s="233">
        <f>AVERAGE(C140:D140)</f>
        <v>2.5</v>
      </c>
      <c r="E141" s="233">
        <f>AVERAGE(D140:E140)</f>
        <v>3.5</v>
      </c>
      <c r="F141" s="233">
        <f t="shared" ref="F141:AO141" si="46">AVERAGE(E140:F140)</f>
        <v>4.5</v>
      </c>
      <c r="G141" s="233">
        <f t="shared" si="46"/>
        <v>5.5</v>
      </c>
      <c r="H141" s="233">
        <f t="shared" si="46"/>
        <v>6.5</v>
      </c>
      <c r="I141" s="233">
        <f t="shared" si="46"/>
        <v>7.5</v>
      </c>
      <c r="J141" s="233">
        <f t="shared" si="46"/>
        <v>8.5</v>
      </c>
      <c r="K141" s="233">
        <f t="shared" si="46"/>
        <v>9.5</v>
      </c>
      <c r="L141" s="233">
        <f t="shared" si="46"/>
        <v>10.5</v>
      </c>
      <c r="M141" s="233">
        <f t="shared" si="46"/>
        <v>11.5</v>
      </c>
      <c r="N141" s="233">
        <f t="shared" si="46"/>
        <v>12.5</v>
      </c>
      <c r="O141" s="233">
        <f t="shared" si="46"/>
        <v>13.5</v>
      </c>
      <c r="P141" s="233">
        <f t="shared" si="46"/>
        <v>14.5</v>
      </c>
      <c r="Q141" s="233">
        <f t="shared" si="46"/>
        <v>15.5</v>
      </c>
      <c r="R141" s="233">
        <f t="shared" si="46"/>
        <v>16.5</v>
      </c>
      <c r="S141" s="233">
        <f t="shared" si="46"/>
        <v>17.5</v>
      </c>
      <c r="T141" s="233">
        <f t="shared" si="46"/>
        <v>18.5</v>
      </c>
      <c r="U141" s="233">
        <f t="shared" si="46"/>
        <v>19.5</v>
      </c>
      <c r="V141" s="233">
        <f t="shared" si="46"/>
        <v>20.5</v>
      </c>
      <c r="W141" s="233">
        <f t="shared" si="46"/>
        <v>21.5</v>
      </c>
      <c r="X141" s="233">
        <f t="shared" si="46"/>
        <v>22.5</v>
      </c>
      <c r="Y141" s="233">
        <f t="shared" si="46"/>
        <v>23.5</v>
      </c>
      <c r="Z141" s="233">
        <f t="shared" si="46"/>
        <v>24.5</v>
      </c>
      <c r="AA141" s="233">
        <f t="shared" si="46"/>
        <v>25.5</v>
      </c>
      <c r="AB141" s="233">
        <f t="shared" si="46"/>
        <v>26.5</v>
      </c>
      <c r="AC141" s="233">
        <f t="shared" si="46"/>
        <v>27.5</v>
      </c>
      <c r="AD141" s="233">
        <f t="shared" si="46"/>
        <v>28.5</v>
      </c>
      <c r="AE141" s="233">
        <f t="shared" si="46"/>
        <v>29.5</v>
      </c>
      <c r="AF141" s="233">
        <f t="shared" si="46"/>
        <v>30.5</v>
      </c>
      <c r="AG141" s="233">
        <f t="shared" si="46"/>
        <v>31.5</v>
      </c>
      <c r="AH141" s="233">
        <f t="shared" si="46"/>
        <v>32.5</v>
      </c>
      <c r="AI141" s="233">
        <f t="shared" si="46"/>
        <v>33.5</v>
      </c>
      <c r="AJ141" s="233">
        <f t="shared" si="46"/>
        <v>34.5</v>
      </c>
      <c r="AK141" s="233">
        <f t="shared" si="46"/>
        <v>35.5</v>
      </c>
      <c r="AL141" s="233">
        <f t="shared" si="46"/>
        <v>36.5</v>
      </c>
      <c r="AM141" s="233">
        <f t="shared" si="46"/>
        <v>37.5</v>
      </c>
      <c r="AN141" s="233">
        <f t="shared" si="46"/>
        <v>38.5</v>
      </c>
      <c r="AO141" s="233">
        <f t="shared" si="46"/>
        <v>39.5</v>
      </c>
      <c r="AP141" s="233">
        <f>AVERAGE(AO140:AP140)</f>
        <v>40.5</v>
      </c>
      <c r="AQ141" s="233">
        <f t="shared" ref="AQ141:AY141" si="47">AVERAGE(AP140:AQ140)</f>
        <v>41.5</v>
      </c>
      <c r="AR141" s="233">
        <f t="shared" si="47"/>
        <v>42.5</v>
      </c>
      <c r="AS141" s="233">
        <f t="shared" si="47"/>
        <v>43.5</v>
      </c>
      <c r="AT141" s="233">
        <f t="shared" si="47"/>
        <v>44.5</v>
      </c>
      <c r="AU141" s="233">
        <f t="shared" si="47"/>
        <v>45.5</v>
      </c>
      <c r="AV141" s="233">
        <f t="shared" si="47"/>
        <v>46.5</v>
      </c>
      <c r="AW141" s="233">
        <f t="shared" si="47"/>
        <v>47.5</v>
      </c>
      <c r="AX141" s="233">
        <f t="shared" si="47"/>
        <v>48.5</v>
      </c>
      <c r="AY141" s="233">
        <f t="shared" si="47"/>
        <v>49.5</v>
      </c>
      <c r="AZ141" s="187"/>
      <c r="BA141" s="187"/>
      <c r="BB141" s="187"/>
      <c r="BC141" s="187"/>
      <c r="BD141" s="187"/>
      <c r="BE141" s="187"/>
      <c r="BF141" s="187"/>
      <c r="BG141" s="187"/>
      <c r="BH141" s="187"/>
      <c r="BI141" s="187"/>
      <c r="BJ141" s="187"/>
      <c r="BK141" s="187"/>
      <c r="BL141" s="187"/>
      <c r="BM141" s="187"/>
      <c r="BN141" s="187"/>
      <c r="BO141" s="187"/>
      <c r="BP141" s="187"/>
      <c r="BQ141" s="187"/>
      <c r="BR141" s="187"/>
      <c r="BS141" s="187"/>
    </row>
    <row r="142" spans="1:71" ht="12.75" hidden="1" x14ac:dyDescent="0.2">
      <c r="A142" s="189"/>
      <c r="B142" s="187"/>
      <c r="C142" s="187"/>
      <c r="D142" s="187"/>
      <c r="E142" s="187"/>
      <c r="F142" s="187"/>
      <c r="G142" s="187"/>
      <c r="H142" s="187"/>
      <c r="I142" s="187"/>
      <c r="J142" s="187"/>
      <c r="K142" s="187"/>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87"/>
      <c r="AL142" s="187"/>
      <c r="AM142" s="187"/>
      <c r="AN142" s="187"/>
      <c r="AO142" s="187"/>
      <c r="AP142" s="187"/>
      <c r="AR142" s="187"/>
      <c r="AS142" s="187"/>
      <c r="AT142" s="187"/>
      <c r="AU142" s="187"/>
      <c r="AV142" s="187"/>
      <c r="AW142" s="187"/>
      <c r="AX142" s="187"/>
      <c r="AY142" s="187"/>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t="12.75" hidden="1" x14ac:dyDescent="0.2">
      <c r="A143" s="189"/>
      <c r="B143" s="187"/>
      <c r="C143" s="187"/>
      <c r="D143" s="187"/>
      <c r="E143" s="187"/>
      <c r="F143" s="187"/>
      <c r="G143" s="187"/>
      <c r="H143" s="187"/>
      <c r="I143" s="187"/>
      <c r="J143" s="187"/>
      <c r="K143" s="187"/>
      <c r="L143" s="187"/>
      <c r="M143" s="187"/>
      <c r="N143" s="187"/>
      <c r="O143" s="187"/>
      <c r="P143" s="187"/>
      <c r="Q143" s="187"/>
      <c r="R143" s="187"/>
      <c r="S143" s="187"/>
      <c r="T143" s="187"/>
      <c r="U143" s="187"/>
      <c r="V143" s="187"/>
      <c r="W143" s="187"/>
      <c r="X143" s="187"/>
      <c r="Y143" s="187"/>
      <c r="Z143" s="187"/>
      <c r="AA143" s="187"/>
      <c r="AB143" s="187"/>
      <c r="AC143" s="187"/>
      <c r="AD143" s="187"/>
      <c r="AE143" s="187"/>
      <c r="AF143" s="187"/>
      <c r="AG143" s="187"/>
      <c r="AH143" s="187"/>
      <c r="AI143" s="187"/>
      <c r="AJ143" s="187"/>
      <c r="AK143" s="187"/>
      <c r="AL143" s="187"/>
      <c r="AM143" s="187"/>
      <c r="AN143" s="187"/>
      <c r="AO143" s="187"/>
      <c r="AP143" s="187"/>
      <c r="AQ143" s="187"/>
      <c r="AR143" s="187"/>
      <c r="AS143" s="187"/>
      <c r="AT143" s="187"/>
      <c r="AU143" s="187"/>
      <c r="AV143" s="187"/>
      <c r="AW143" s="187"/>
      <c r="AX143" s="187"/>
      <c r="AY143" s="187"/>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2.75" hidden="1" x14ac:dyDescent="0.2">
      <c r="A144" s="189"/>
      <c r="B144" s="187"/>
      <c r="C144" s="187"/>
      <c r="D144" s="187"/>
      <c r="E144" s="187"/>
      <c r="F144" s="187"/>
      <c r="G144" s="187"/>
      <c r="H144" s="187"/>
      <c r="I144" s="187"/>
      <c r="J144" s="187"/>
      <c r="K144" s="187"/>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87"/>
      <c r="AL144" s="187"/>
      <c r="AM144" s="187"/>
      <c r="AN144" s="187"/>
      <c r="AO144" s="187"/>
      <c r="AP144" s="187"/>
      <c r="AQ144" s="187"/>
      <c r="AR144" s="187"/>
      <c r="AS144" s="187"/>
      <c r="AT144" s="187"/>
      <c r="AU144" s="187"/>
      <c r="AV144" s="187"/>
      <c r="AW144" s="187"/>
      <c r="AX144" s="187"/>
      <c r="AY144" s="187"/>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Q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8"/>
      <c r="B156" s="185"/>
      <c r="C156" s="185"/>
      <c r="D156" s="185"/>
      <c r="E156" s="185"/>
      <c r="F156" s="185"/>
      <c r="G156" s="185"/>
      <c r="H156" s="185"/>
      <c r="I156" s="185"/>
      <c r="J156" s="185"/>
      <c r="K156" s="185"/>
      <c r="L156" s="185"/>
      <c r="M156" s="185"/>
      <c r="N156" s="185"/>
      <c r="O156" s="185"/>
      <c r="P156" s="185"/>
      <c r="Q156" s="185"/>
      <c r="R156" s="185"/>
      <c r="S156" s="185"/>
      <c r="T156" s="185"/>
      <c r="U156" s="185"/>
      <c r="V156" s="185"/>
      <c r="W156" s="185"/>
      <c r="X156" s="185"/>
      <c r="Y156" s="185"/>
      <c r="Z156" s="185"/>
      <c r="AA156" s="185"/>
      <c r="AB156" s="185"/>
      <c r="AC156" s="185"/>
      <c r="AD156" s="185"/>
      <c r="AE156" s="185"/>
      <c r="AF156" s="185"/>
      <c r="AG156" s="185"/>
      <c r="AH156" s="185"/>
      <c r="AI156" s="185"/>
      <c r="AJ156" s="185"/>
      <c r="AK156" s="185"/>
      <c r="AL156" s="185"/>
      <c r="AM156" s="185"/>
      <c r="AN156" s="185"/>
      <c r="AO156" s="185"/>
      <c r="AP156" s="185"/>
      <c r="AQ156" s="186"/>
      <c r="AR156" s="186"/>
      <c r="AS156" s="186"/>
      <c r="AT156" s="185"/>
      <c r="AU156" s="185"/>
      <c r="AV156" s="185"/>
      <c r="AW156" s="185"/>
      <c r="AX156" s="185"/>
      <c r="AY156" s="185"/>
      <c r="AZ156" s="185"/>
      <c r="BA156" s="185"/>
      <c r="BB156" s="185"/>
      <c r="BC156" s="185"/>
      <c r="BD156" s="185"/>
      <c r="BE156" s="185"/>
      <c r="BF156" s="185"/>
      <c r="BG156" s="185"/>
      <c r="BH156" s="185"/>
      <c r="BI156" s="185"/>
      <c r="BJ156" s="185"/>
      <c r="BK156" s="185"/>
      <c r="BL156" s="185"/>
      <c r="BM156" s="185"/>
      <c r="BN156" s="185"/>
      <c r="BO156" s="185"/>
      <c r="BP156" s="185"/>
      <c r="BQ156" s="185"/>
      <c r="BR156" s="185"/>
      <c r="BS156" s="185"/>
    </row>
    <row r="157" spans="1:71" ht="12.75" x14ac:dyDescent="0.2">
      <c r="A157" s="188"/>
      <c r="B157" s="185"/>
      <c r="C157" s="185"/>
      <c r="D157" s="185"/>
      <c r="E157" s="185"/>
      <c r="F157" s="185"/>
      <c r="G157" s="185"/>
      <c r="H157" s="185"/>
      <c r="I157" s="185"/>
      <c r="J157" s="185"/>
      <c r="K157" s="185"/>
      <c r="L157" s="185"/>
      <c r="M157" s="185"/>
      <c r="N157" s="185"/>
      <c r="O157" s="185"/>
      <c r="P157" s="185"/>
      <c r="Q157" s="185"/>
      <c r="R157" s="185"/>
      <c r="S157" s="185"/>
      <c r="T157" s="185"/>
      <c r="U157" s="185"/>
      <c r="V157" s="185"/>
      <c r="W157" s="185"/>
      <c r="X157" s="185"/>
      <c r="Y157" s="185"/>
      <c r="Z157" s="185"/>
      <c r="AA157" s="185"/>
      <c r="AB157" s="185"/>
      <c r="AC157" s="185"/>
      <c r="AD157" s="185"/>
      <c r="AE157" s="185"/>
      <c r="AF157" s="185"/>
      <c r="AG157" s="185"/>
      <c r="AH157" s="185"/>
      <c r="AI157" s="185"/>
      <c r="AJ157" s="185"/>
      <c r="AK157" s="185"/>
      <c r="AL157" s="185"/>
      <c r="AM157" s="185"/>
      <c r="AN157" s="185"/>
      <c r="AO157" s="185"/>
      <c r="AP157" s="185"/>
      <c r="AQ157" s="186"/>
      <c r="AR157" s="186"/>
      <c r="AS157" s="186"/>
      <c r="AT157" s="185"/>
      <c r="AU157" s="185"/>
      <c r="AV157" s="185"/>
      <c r="AW157" s="185"/>
      <c r="AX157" s="185"/>
      <c r="AY157" s="185"/>
      <c r="AZ157" s="185"/>
      <c r="BA157" s="185"/>
      <c r="BB157" s="185"/>
      <c r="BC157" s="185"/>
      <c r="BD157" s="185"/>
      <c r="BE157" s="185"/>
      <c r="BF157" s="185"/>
      <c r="BG157" s="185"/>
      <c r="BH157" s="185"/>
      <c r="BI157" s="185"/>
      <c r="BJ157" s="185"/>
      <c r="BK157" s="185"/>
      <c r="BL157" s="185"/>
      <c r="BM157" s="185"/>
      <c r="BN157" s="185"/>
      <c r="BO157" s="185"/>
      <c r="BP157" s="185"/>
      <c r="BQ157" s="185"/>
      <c r="BR157" s="185"/>
      <c r="BS157" s="185"/>
    </row>
    <row r="158" spans="1:71" ht="12.75" x14ac:dyDescent="0.2">
      <c r="A158" s="188"/>
      <c r="B158" s="185"/>
      <c r="C158" s="185"/>
      <c r="D158" s="185"/>
      <c r="E158" s="185"/>
      <c r="F158" s="185"/>
      <c r="G158" s="185"/>
      <c r="H158" s="185"/>
      <c r="I158" s="185"/>
      <c r="J158" s="185"/>
      <c r="K158" s="185"/>
      <c r="L158" s="185"/>
      <c r="M158" s="185"/>
      <c r="N158" s="185"/>
      <c r="O158" s="185"/>
      <c r="P158" s="185"/>
      <c r="Q158" s="185"/>
      <c r="R158" s="185"/>
      <c r="S158" s="185"/>
      <c r="T158" s="185"/>
      <c r="U158" s="185"/>
      <c r="V158" s="185"/>
      <c r="W158" s="185"/>
      <c r="X158" s="185"/>
      <c r="Y158" s="185"/>
      <c r="Z158" s="185"/>
      <c r="AA158" s="185"/>
      <c r="AB158" s="185"/>
      <c r="AC158" s="185"/>
      <c r="AD158" s="185"/>
      <c r="AE158" s="185"/>
      <c r="AF158" s="185"/>
      <c r="AG158" s="185"/>
      <c r="AH158" s="185"/>
      <c r="AI158" s="185"/>
      <c r="AJ158" s="185"/>
      <c r="AK158" s="185"/>
      <c r="AL158" s="185"/>
      <c r="AM158" s="185"/>
      <c r="AN158" s="185"/>
      <c r="AO158" s="185"/>
      <c r="AP158" s="185"/>
      <c r="AQ158" s="186"/>
      <c r="AR158" s="186"/>
      <c r="AS158" s="186"/>
      <c r="AT158" s="185"/>
      <c r="AU158" s="185"/>
      <c r="AV158" s="185"/>
      <c r="AW158" s="185"/>
      <c r="AX158" s="185"/>
      <c r="AY158" s="185"/>
      <c r="AZ158" s="185"/>
      <c r="BA158" s="185"/>
      <c r="BB158" s="185"/>
      <c r="BC158" s="185"/>
      <c r="BD158" s="185"/>
      <c r="BE158" s="185"/>
      <c r="BF158" s="185"/>
      <c r="BG158" s="185"/>
      <c r="BH158" s="185"/>
      <c r="BI158" s="185"/>
      <c r="BJ158" s="185"/>
      <c r="BK158" s="185"/>
      <c r="BL158" s="185"/>
      <c r="BM158" s="185"/>
      <c r="BN158" s="185"/>
      <c r="BO158" s="185"/>
      <c r="BP158" s="185"/>
      <c r="BQ158" s="185"/>
      <c r="BR158" s="185"/>
      <c r="BS158" s="185"/>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1" zoomScale="70" zoomScaleSheetLayoutView="70" workbookViewId="0">
      <selection activeCell="I31" sqref="I31"/>
    </sheetView>
  </sheetViews>
  <sheetFormatPr defaultColWidth="9.140625" defaultRowHeight="15" x14ac:dyDescent="0.25"/>
  <cols>
    <col min="1" max="1" width="9.140625" style="282"/>
    <col min="2" max="2" width="37.7109375" style="282" customWidth="1"/>
    <col min="3" max="4" width="15.7109375" style="284" customWidth="1"/>
    <col min="5" max="6" width="15.7109375" style="282" customWidth="1"/>
    <col min="7" max="8" width="15.7109375" style="282" hidden="1" customWidth="1"/>
    <col min="9" max="10" width="18.28515625" style="282" customWidth="1"/>
    <col min="11" max="11" width="64.85546875" style="282" customWidth="1"/>
    <col min="12" max="12" width="32.28515625" style="282" customWidth="1"/>
    <col min="13" max="16384" width="9.140625" style="282"/>
  </cols>
  <sheetData>
    <row r="1" spans="1:12" ht="18.75" x14ac:dyDescent="0.25">
      <c r="A1" s="49"/>
      <c r="B1" s="49"/>
      <c r="C1" s="49"/>
      <c r="D1" s="49"/>
      <c r="E1" s="49"/>
      <c r="F1" s="49"/>
      <c r="G1" s="49"/>
      <c r="H1" s="49"/>
      <c r="I1" s="49"/>
      <c r="J1" s="49"/>
      <c r="K1" s="49"/>
      <c r="L1" s="248" t="s">
        <v>65</v>
      </c>
    </row>
    <row r="2" spans="1:12" ht="18.75" x14ac:dyDescent="0.3">
      <c r="A2" s="49"/>
      <c r="B2" s="49"/>
      <c r="C2" s="49"/>
      <c r="D2" s="49"/>
      <c r="E2" s="49"/>
      <c r="F2" s="49"/>
      <c r="G2" s="49"/>
      <c r="H2" s="49"/>
      <c r="I2" s="49"/>
      <c r="J2" s="49"/>
      <c r="K2" s="49"/>
      <c r="L2" s="249" t="s">
        <v>7</v>
      </c>
    </row>
    <row r="3" spans="1:12" ht="18.75" x14ac:dyDescent="0.3">
      <c r="A3" s="49"/>
      <c r="B3" s="49"/>
      <c r="C3" s="49"/>
      <c r="D3" s="49"/>
      <c r="E3" s="49"/>
      <c r="F3" s="49"/>
      <c r="G3" s="49"/>
      <c r="H3" s="49"/>
      <c r="I3" s="49"/>
      <c r="J3" s="49"/>
      <c r="K3" s="49"/>
      <c r="L3" s="249" t="s">
        <v>514</v>
      </c>
    </row>
    <row r="4" spans="1:12" ht="18.75" x14ac:dyDescent="0.3">
      <c r="A4" s="49"/>
      <c r="B4" s="49"/>
      <c r="C4" s="49"/>
      <c r="D4" s="49"/>
      <c r="E4" s="49"/>
      <c r="F4" s="49"/>
      <c r="G4" s="49"/>
      <c r="H4" s="49"/>
      <c r="I4" s="49"/>
      <c r="J4" s="49"/>
      <c r="K4" s="249"/>
      <c r="L4" s="49"/>
    </row>
    <row r="5" spans="1:12" ht="15.75" x14ac:dyDescent="0.25">
      <c r="A5" s="435" t="str">
        <f>'1. паспорт местоположение'!A5:C5</f>
        <v>Год раскрытия информации: 2025 год</v>
      </c>
      <c r="B5" s="435"/>
      <c r="C5" s="435"/>
      <c r="D5" s="435"/>
      <c r="E5" s="435"/>
      <c r="F5" s="435"/>
      <c r="G5" s="435"/>
      <c r="H5" s="435"/>
      <c r="I5" s="435"/>
      <c r="J5" s="435"/>
      <c r="K5" s="435"/>
      <c r="L5" s="435"/>
    </row>
    <row r="6" spans="1:12" ht="18.75" x14ac:dyDescent="0.3">
      <c r="A6" s="49"/>
      <c r="B6" s="49"/>
      <c r="C6" s="49"/>
      <c r="D6" s="49"/>
      <c r="E6" s="49"/>
      <c r="F6" s="49"/>
      <c r="G6" s="49"/>
      <c r="H6" s="49"/>
      <c r="I6" s="49"/>
      <c r="J6" s="49"/>
      <c r="K6" s="249"/>
      <c r="L6" s="49"/>
    </row>
    <row r="7" spans="1:12" ht="18.75" x14ac:dyDescent="0.25">
      <c r="A7" s="439" t="s">
        <v>6</v>
      </c>
      <c r="B7" s="439"/>
      <c r="C7" s="439"/>
      <c r="D7" s="439"/>
      <c r="E7" s="439"/>
      <c r="F7" s="439"/>
      <c r="G7" s="439"/>
      <c r="H7" s="439"/>
      <c r="I7" s="439"/>
      <c r="J7" s="439"/>
      <c r="K7" s="439"/>
      <c r="L7" s="439"/>
    </row>
    <row r="8" spans="1:12" ht="18.75" x14ac:dyDescent="0.25">
      <c r="A8" s="439"/>
      <c r="B8" s="439"/>
      <c r="C8" s="439"/>
      <c r="D8" s="439"/>
      <c r="E8" s="439"/>
      <c r="F8" s="439"/>
      <c r="G8" s="439"/>
      <c r="H8" s="439"/>
      <c r="I8" s="439"/>
      <c r="J8" s="439"/>
      <c r="K8" s="439"/>
      <c r="L8" s="439"/>
    </row>
    <row r="9" spans="1:12" x14ac:dyDescent="0.25">
      <c r="A9" s="520" t="str">
        <f>'5. анализ эконом эфф'!A9:H9</f>
        <v>Акционерное общество "Россети Янтарь" ДЗО  ПАО "Россети"</v>
      </c>
      <c r="B9" s="520"/>
      <c r="C9" s="520"/>
      <c r="D9" s="520"/>
      <c r="E9" s="520"/>
      <c r="F9" s="520"/>
      <c r="G9" s="520"/>
      <c r="H9" s="520"/>
      <c r="I9" s="520"/>
      <c r="J9" s="520"/>
      <c r="K9" s="520"/>
      <c r="L9" s="520"/>
    </row>
    <row r="10" spans="1:12" ht="15.75" x14ac:dyDescent="0.25">
      <c r="A10" s="436" t="s">
        <v>5</v>
      </c>
      <c r="B10" s="436"/>
      <c r="C10" s="436"/>
      <c r="D10" s="436"/>
      <c r="E10" s="436"/>
      <c r="F10" s="436"/>
      <c r="G10" s="436"/>
      <c r="H10" s="436"/>
      <c r="I10" s="436"/>
      <c r="J10" s="436"/>
      <c r="K10" s="436"/>
      <c r="L10" s="436"/>
    </row>
    <row r="11" spans="1:12" ht="18.75" x14ac:dyDescent="0.25">
      <c r="A11" s="439"/>
      <c r="B11" s="439"/>
      <c r="C11" s="439"/>
      <c r="D11" s="439"/>
      <c r="E11" s="439"/>
      <c r="F11" s="439"/>
      <c r="G11" s="439"/>
      <c r="H11" s="439"/>
      <c r="I11" s="439"/>
      <c r="J11" s="439"/>
      <c r="K11" s="439"/>
      <c r="L11" s="439"/>
    </row>
    <row r="12" spans="1:12" ht="15.75" x14ac:dyDescent="0.25">
      <c r="A12" s="435" t="str">
        <f>'1. паспорт местоположение'!A12:C12</f>
        <v>N_22-1290</v>
      </c>
      <c r="B12" s="435"/>
      <c r="C12" s="435"/>
      <c r="D12" s="435"/>
      <c r="E12" s="435"/>
      <c r="F12" s="435"/>
      <c r="G12" s="435"/>
      <c r="H12" s="435"/>
      <c r="I12" s="435"/>
      <c r="J12" s="435"/>
      <c r="K12" s="435"/>
      <c r="L12" s="435"/>
    </row>
    <row r="13" spans="1:12" ht="15.75" x14ac:dyDescent="0.25">
      <c r="A13" s="436" t="s">
        <v>4</v>
      </c>
      <c r="B13" s="436"/>
      <c r="C13" s="436"/>
      <c r="D13" s="436"/>
      <c r="E13" s="436"/>
      <c r="F13" s="436"/>
      <c r="G13" s="436"/>
      <c r="H13" s="436"/>
      <c r="I13" s="436"/>
      <c r="J13" s="436"/>
      <c r="K13" s="436"/>
      <c r="L13" s="436"/>
    </row>
    <row r="14" spans="1:12" ht="18.75" x14ac:dyDescent="0.25">
      <c r="A14" s="450"/>
      <c r="B14" s="450"/>
      <c r="C14" s="450"/>
      <c r="D14" s="450"/>
      <c r="E14" s="450"/>
      <c r="F14" s="450"/>
      <c r="G14" s="450"/>
      <c r="H14" s="450"/>
      <c r="I14" s="450"/>
      <c r="J14" s="450"/>
      <c r="K14" s="450"/>
      <c r="L14" s="450"/>
    </row>
    <row r="15" spans="1:12" ht="47.25" customHeight="1" x14ac:dyDescent="0.25">
      <c r="A15" s="521" t="str">
        <f>'1. паспорт местоположение'!A15:C15</f>
        <v>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v>
      </c>
      <c r="B15" s="521"/>
      <c r="C15" s="521"/>
      <c r="D15" s="521"/>
      <c r="E15" s="521"/>
      <c r="F15" s="521"/>
      <c r="G15" s="521"/>
      <c r="H15" s="521"/>
      <c r="I15" s="521"/>
      <c r="J15" s="521"/>
      <c r="K15" s="521"/>
      <c r="L15" s="521"/>
    </row>
    <row r="16" spans="1:12" ht="15.75" x14ac:dyDescent="0.25">
      <c r="A16" s="436" t="s">
        <v>3</v>
      </c>
      <c r="B16" s="436"/>
      <c r="C16" s="436"/>
      <c r="D16" s="436"/>
      <c r="E16" s="436"/>
      <c r="F16" s="436"/>
      <c r="G16" s="436"/>
      <c r="H16" s="436"/>
      <c r="I16" s="436"/>
      <c r="J16" s="436"/>
      <c r="K16" s="436"/>
      <c r="L16" s="436"/>
    </row>
    <row r="17" spans="1:12" ht="15.75" x14ac:dyDescent="0.25">
      <c r="A17" s="49"/>
      <c r="B17" s="49"/>
      <c r="C17" s="49"/>
      <c r="D17" s="49"/>
      <c r="E17" s="49"/>
      <c r="F17" s="49"/>
      <c r="G17" s="49"/>
      <c r="H17" s="49"/>
      <c r="I17" s="49"/>
      <c r="J17" s="49"/>
      <c r="K17" s="49"/>
      <c r="L17" s="301"/>
    </row>
    <row r="18" spans="1:12" ht="15.75" x14ac:dyDescent="0.25">
      <c r="A18" s="49"/>
      <c r="B18" s="49"/>
      <c r="C18" s="49"/>
      <c r="D18" s="49"/>
      <c r="E18" s="49"/>
      <c r="F18" s="49"/>
      <c r="G18" s="49"/>
      <c r="H18" s="49"/>
      <c r="I18" s="49"/>
      <c r="J18" s="49"/>
      <c r="K18" s="36"/>
      <c r="L18" s="49"/>
    </row>
    <row r="19" spans="1:12" ht="15.75" customHeight="1" x14ac:dyDescent="0.25">
      <c r="A19" s="518" t="s">
        <v>426</v>
      </c>
      <c r="B19" s="518"/>
      <c r="C19" s="518"/>
      <c r="D19" s="518"/>
      <c r="E19" s="518"/>
      <c r="F19" s="518"/>
      <c r="G19" s="518"/>
      <c r="H19" s="518"/>
      <c r="I19" s="518"/>
      <c r="J19" s="518"/>
      <c r="K19" s="518"/>
      <c r="L19" s="518"/>
    </row>
    <row r="20" spans="1:12" ht="15.75" x14ac:dyDescent="0.25">
      <c r="A20" s="283"/>
      <c r="F20" s="285"/>
    </row>
    <row r="21" spans="1:12" ht="15" customHeight="1" x14ac:dyDescent="0.25">
      <c r="A21" s="513" t="s">
        <v>216</v>
      </c>
      <c r="B21" s="513" t="s">
        <v>215</v>
      </c>
      <c r="C21" s="519" t="s">
        <v>358</v>
      </c>
      <c r="D21" s="519"/>
      <c r="E21" s="519"/>
      <c r="F21" s="519"/>
      <c r="G21" s="519"/>
      <c r="H21" s="519"/>
      <c r="I21" s="522" t="s">
        <v>214</v>
      </c>
      <c r="J21" s="510" t="s">
        <v>360</v>
      </c>
      <c r="K21" s="513" t="s">
        <v>213</v>
      </c>
      <c r="L21" s="514" t="s">
        <v>359</v>
      </c>
    </row>
    <row r="22" spans="1:12" ht="36.75" customHeight="1" x14ac:dyDescent="0.25">
      <c r="A22" s="513"/>
      <c r="B22" s="513"/>
      <c r="C22" s="515" t="s">
        <v>1</v>
      </c>
      <c r="D22" s="515"/>
      <c r="E22" s="515" t="s">
        <v>8</v>
      </c>
      <c r="F22" s="515"/>
      <c r="G22" s="516" t="s">
        <v>512</v>
      </c>
      <c r="H22" s="517"/>
      <c r="I22" s="522"/>
      <c r="J22" s="511"/>
      <c r="K22" s="513"/>
      <c r="L22" s="514"/>
    </row>
    <row r="23" spans="1:12" ht="31.5" x14ac:dyDescent="0.25">
      <c r="A23" s="513"/>
      <c r="B23" s="513"/>
      <c r="C23" s="336" t="s">
        <v>212</v>
      </c>
      <c r="D23" s="336" t="s">
        <v>211</v>
      </c>
      <c r="E23" s="336" t="s">
        <v>212</v>
      </c>
      <c r="F23" s="336" t="s">
        <v>211</v>
      </c>
      <c r="G23" s="336" t="s">
        <v>212</v>
      </c>
      <c r="H23" s="336" t="s">
        <v>211</v>
      </c>
      <c r="I23" s="522"/>
      <c r="J23" s="512"/>
      <c r="K23" s="513"/>
      <c r="L23" s="514"/>
    </row>
    <row r="24" spans="1:12" ht="15.75" x14ac:dyDescent="0.25">
      <c r="A24" s="337">
        <v>1</v>
      </c>
      <c r="B24" s="337">
        <v>2</v>
      </c>
      <c r="C24" s="336">
        <v>3</v>
      </c>
      <c r="D24" s="336">
        <v>4</v>
      </c>
      <c r="E24" s="336">
        <v>5</v>
      </c>
      <c r="F24" s="336">
        <v>6</v>
      </c>
      <c r="G24" s="336">
        <v>7</v>
      </c>
      <c r="H24" s="336">
        <v>8</v>
      </c>
      <c r="I24" s="336">
        <v>9</v>
      </c>
      <c r="J24" s="336">
        <v>10</v>
      </c>
      <c r="K24" s="336">
        <v>11</v>
      </c>
      <c r="L24" s="336">
        <v>12</v>
      </c>
    </row>
    <row r="25" spans="1:12" ht="15.75" x14ac:dyDescent="0.25">
      <c r="A25" s="336">
        <v>1</v>
      </c>
      <c r="B25" s="338" t="s">
        <v>210</v>
      </c>
      <c r="C25" s="339"/>
      <c r="D25" s="339"/>
      <c r="E25" s="340"/>
      <c r="F25" s="340"/>
      <c r="G25" s="339"/>
      <c r="H25" s="339"/>
      <c r="I25" s="339"/>
      <c r="J25" s="340"/>
      <c r="K25" s="341"/>
      <c r="L25" s="342"/>
    </row>
    <row r="26" spans="1:12" ht="15.75" x14ac:dyDescent="0.25">
      <c r="A26" s="336" t="s">
        <v>209</v>
      </c>
      <c r="B26" s="343" t="s">
        <v>365</v>
      </c>
      <c r="C26" s="415" t="s">
        <v>459</v>
      </c>
      <c r="D26" s="415" t="s">
        <v>459</v>
      </c>
      <c r="E26" s="415" t="s">
        <v>459</v>
      </c>
      <c r="F26" s="415" t="s">
        <v>459</v>
      </c>
      <c r="G26" s="415" t="s">
        <v>459</v>
      </c>
      <c r="H26" s="415" t="s">
        <v>459</v>
      </c>
      <c r="I26" s="416"/>
      <c r="J26" s="340"/>
      <c r="K26" s="341"/>
      <c r="L26" s="341"/>
    </row>
    <row r="27" spans="1:12" ht="31.5" x14ac:dyDescent="0.25">
      <c r="A27" s="336" t="s">
        <v>208</v>
      </c>
      <c r="B27" s="343" t="s">
        <v>367</v>
      </c>
      <c r="C27" s="415" t="s">
        <v>459</v>
      </c>
      <c r="D27" s="415" t="s">
        <v>459</v>
      </c>
      <c r="E27" s="415" t="s">
        <v>459</v>
      </c>
      <c r="F27" s="415" t="s">
        <v>459</v>
      </c>
      <c r="G27" s="415" t="s">
        <v>459</v>
      </c>
      <c r="H27" s="415" t="s">
        <v>459</v>
      </c>
      <c r="I27" s="416"/>
      <c r="J27" s="340"/>
      <c r="K27" s="341"/>
      <c r="L27" s="341"/>
    </row>
    <row r="28" spans="1:12" ht="63" x14ac:dyDescent="0.25">
      <c r="A28" s="336" t="s">
        <v>366</v>
      </c>
      <c r="B28" s="343" t="s">
        <v>371</v>
      </c>
      <c r="C28" s="415" t="s">
        <v>459</v>
      </c>
      <c r="D28" s="415" t="s">
        <v>459</v>
      </c>
      <c r="E28" s="415" t="s">
        <v>459</v>
      </c>
      <c r="F28" s="415" t="s">
        <v>459</v>
      </c>
      <c r="G28" s="415" t="s">
        <v>459</v>
      </c>
      <c r="H28" s="415" t="s">
        <v>459</v>
      </c>
      <c r="I28" s="416"/>
      <c r="J28" s="340"/>
      <c r="K28" s="341"/>
      <c r="L28" s="341"/>
    </row>
    <row r="29" spans="1:12" ht="31.5" x14ac:dyDescent="0.25">
      <c r="A29" s="336" t="s">
        <v>207</v>
      </c>
      <c r="B29" s="343" t="s">
        <v>370</v>
      </c>
      <c r="C29" s="415" t="s">
        <v>459</v>
      </c>
      <c r="D29" s="415" t="s">
        <v>459</v>
      </c>
      <c r="E29" s="415" t="s">
        <v>459</v>
      </c>
      <c r="F29" s="415" t="s">
        <v>459</v>
      </c>
      <c r="G29" s="415" t="s">
        <v>459</v>
      </c>
      <c r="H29" s="415" t="s">
        <v>459</v>
      </c>
      <c r="I29" s="416"/>
      <c r="J29" s="340"/>
      <c r="K29" s="341"/>
      <c r="L29" s="341"/>
    </row>
    <row r="30" spans="1:12" ht="31.5" x14ac:dyDescent="0.25">
      <c r="A30" s="336" t="s">
        <v>206</v>
      </c>
      <c r="B30" s="343" t="s">
        <v>372</v>
      </c>
      <c r="C30" s="415" t="s">
        <v>459</v>
      </c>
      <c r="D30" s="415" t="s">
        <v>459</v>
      </c>
      <c r="E30" s="415" t="s">
        <v>459</v>
      </c>
      <c r="F30" s="415" t="s">
        <v>459</v>
      </c>
      <c r="G30" s="415" t="s">
        <v>459</v>
      </c>
      <c r="H30" s="415" t="s">
        <v>459</v>
      </c>
      <c r="I30" s="416"/>
      <c r="J30" s="340"/>
      <c r="K30" s="341"/>
      <c r="L30" s="341"/>
    </row>
    <row r="31" spans="1:12" ht="31.5" x14ac:dyDescent="0.25">
      <c r="A31" s="336" t="s">
        <v>205</v>
      </c>
      <c r="B31" s="344" t="s">
        <v>368</v>
      </c>
      <c r="C31" s="417">
        <v>45477</v>
      </c>
      <c r="D31" s="417">
        <v>45477</v>
      </c>
      <c r="E31" s="417">
        <v>45477</v>
      </c>
      <c r="F31" s="417">
        <v>45477</v>
      </c>
      <c r="G31" s="417">
        <v>45477</v>
      </c>
      <c r="H31" s="417">
        <v>45477</v>
      </c>
      <c r="I31" s="418">
        <v>100</v>
      </c>
      <c r="J31" s="340"/>
      <c r="K31" s="341"/>
      <c r="L31" s="341"/>
    </row>
    <row r="32" spans="1:12" ht="31.5" x14ac:dyDescent="0.25">
      <c r="A32" s="336" t="s">
        <v>203</v>
      </c>
      <c r="B32" s="344" t="s">
        <v>373</v>
      </c>
      <c r="C32" s="415">
        <v>45568</v>
      </c>
      <c r="D32" s="415">
        <v>45568</v>
      </c>
      <c r="E32" s="340"/>
      <c r="F32" s="340"/>
      <c r="G32" s="415">
        <v>45568</v>
      </c>
      <c r="H32" s="415">
        <v>45568</v>
      </c>
      <c r="I32" s="419"/>
      <c r="J32" s="340"/>
      <c r="K32" s="341"/>
      <c r="L32" s="341"/>
    </row>
    <row r="33" spans="1:12" ht="47.25" x14ac:dyDescent="0.25">
      <c r="A33" s="336" t="s">
        <v>384</v>
      </c>
      <c r="B33" s="344" t="s">
        <v>300</v>
      </c>
      <c r="C33" s="415" t="s">
        <v>459</v>
      </c>
      <c r="D33" s="415" t="s">
        <v>459</v>
      </c>
      <c r="E33" s="340"/>
      <c r="F33" s="340"/>
      <c r="G33" s="415" t="s">
        <v>459</v>
      </c>
      <c r="H33" s="415" t="s">
        <v>459</v>
      </c>
      <c r="I33" s="416"/>
      <c r="J33" s="340"/>
      <c r="K33" s="341"/>
      <c r="L33" s="341"/>
    </row>
    <row r="34" spans="1:12" ht="63" x14ac:dyDescent="0.25">
      <c r="A34" s="336" t="s">
        <v>385</v>
      </c>
      <c r="B34" s="344" t="s">
        <v>377</v>
      </c>
      <c r="C34" s="415" t="s">
        <v>459</v>
      </c>
      <c r="D34" s="415" t="s">
        <v>459</v>
      </c>
      <c r="E34" s="345"/>
      <c r="F34" s="345"/>
      <c r="G34" s="415" t="s">
        <v>459</v>
      </c>
      <c r="H34" s="415" t="s">
        <v>459</v>
      </c>
      <c r="I34" s="416"/>
      <c r="J34" s="345"/>
      <c r="K34" s="345"/>
      <c r="L34" s="341"/>
    </row>
    <row r="35" spans="1:12" ht="31.5" x14ac:dyDescent="0.25">
      <c r="A35" s="336" t="s">
        <v>386</v>
      </c>
      <c r="B35" s="344" t="s">
        <v>204</v>
      </c>
      <c r="C35" s="415">
        <v>45568</v>
      </c>
      <c r="D35" s="415">
        <v>45595</v>
      </c>
      <c r="E35" s="345"/>
      <c r="F35" s="345"/>
      <c r="G35" s="415">
        <v>45568</v>
      </c>
      <c r="H35" s="415">
        <v>45595</v>
      </c>
      <c r="I35" s="416"/>
      <c r="J35" s="345"/>
      <c r="K35" s="345"/>
      <c r="L35" s="341"/>
    </row>
    <row r="36" spans="1:12" ht="31.5" x14ac:dyDescent="0.25">
      <c r="A36" s="336" t="s">
        <v>387</v>
      </c>
      <c r="B36" s="344" t="s">
        <v>369</v>
      </c>
      <c r="C36" s="415" t="s">
        <v>459</v>
      </c>
      <c r="D36" s="415" t="s">
        <v>459</v>
      </c>
      <c r="E36" s="346"/>
      <c r="F36" s="347"/>
      <c r="G36" s="415" t="s">
        <v>459</v>
      </c>
      <c r="H36" s="415" t="s">
        <v>459</v>
      </c>
      <c r="I36" s="416"/>
      <c r="J36" s="348"/>
      <c r="K36" s="341"/>
      <c r="L36" s="341"/>
    </row>
    <row r="37" spans="1:12" ht="15.75" x14ac:dyDescent="0.25">
      <c r="A37" s="336" t="s">
        <v>388</v>
      </c>
      <c r="B37" s="344" t="s">
        <v>202</v>
      </c>
      <c r="C37" s="415">
        <v>45568</v>
      </c>
      <c r="D37" s="415">
        <v>45568</v>
      </c>
      <c r="E37" s="346"/>
      <c r="F37" s="347"/>
      <c r="G37" s="415">
        <v>45568</v>
      </c>
      <c r="H37" s="415">
        <v>45568</v>
      </c>
      <c r="I37" s="420"/>
      <c r="J37" s="348"/>
      <c r="K37" s="341"/>
      <c r="L37" s="341"/>
    </row>
    <row r="38" spans="1:12" ht="15.75" x14ac:dyDescent="0.25">
      <c r="A38" s="336" t="s">
        <v>389</v>
      </c>
      <c r="B38" s="338" t="s">
        <v>201</v>
      </c>
      <c r="C38" s="370"/>
      <c r="D38" s="371"/>
      <c r="E38" s="341"/>
      <c r="F38" s="341"/>
      <c r="G38" s="370"/>
      <c r="H38" s="371"/>
      <c r="I38" s="348"/>
      <c r="J38" s="341"/>
      <c r="K38" s="341"/>
      <c r="L38" s="341"/>
    </row>
    <row r="39" spans="1:12" ht="63" x14ac:dyDescent="0.25">
      <c r="A39" s="336">
        <v>2</v>
      </c>
      <c r="B39" s="344" t="s">
        <v>374</v>
      </c>
      <c r="C39" s="369">
        <v>45658</v>
      </c>
      <c r="D39" s="369">
        <v>45746</v>
      </c>
      <c r="E39" s="341"/>
      <c r="F39" s="341"/>
      <c r="G39" s="369">
        <v>45658</v>
      </c>
      <c r="H39" s="369">
        <v>45746</v>
      </c>
      <c r="I39" s="341"/>
      <c r="J39" s="341"/>
      <c r="K39" s="341"/>
      <c r="L39" s="341"/>
    </row>
    <row r="40" spans="1:12" ht="15.75" x14ac:dyDescent="0.25">
      <c r="A40" s="336" t="s">
        <v>200</v>
      </c>
      <c r="B40" s="344" t="s">
        <v>376</v>
      </c>
      <c r="C40" s="369" t="s">
        <v>459</v>
      </c>
      <c r="D40" s="369" t="s">
        <v>459</v>
      </c>
      <c r="E40" s="341"/>
      <c r="F40" s="341"/>
      <c r="G40" s="369" t="s">
        <v>459</v>
      </c>
      <c r="H40" s="369" t="s">
        <v>459</v>
      </c>
      <c r="I40" s="339"/>
      <c r="J40" s="341"/>
      <c r="K40" s="341"/>
      <c r="L40" s="341"/>
    </row>
    <row r="41" spans="1:12" ht="47.25" x14ac:dyDescent="0.25">
      <c r="A41" s="336" t="s">
        <v>199</v>
      </c>
      <c r="B41" s="338" t="s">
        <v>457</v>
      </c>
      <c r="C41" s="369"/>
      <c r="D41" s="369"/>
      <c r="E41" s="341"/>
      <c r="F41" s="341"/>
      <c r="G41" s="369"/>
      <c r="H41" s="369"/>
      <c r="I41" s="341"/>
      <c r="J41" s="341"/>
      <c r="K41" s="341"/>
      <c r="L41" s="341"/>
    </row>
    <row r="42" spans="1:12" ht="31.5" x14ac:dyDescent="0.25">
      <c r="A42" s="336">
        <v>3</v>
      </c>
      <c r="B42" s="344" t="s">
        <v>375</v>
      </c>
      <c r="C42" s="369" t="s">
        <v>459</v>
      </c>
      <c r="D42" s="369" t="s">
        <v>459</v>
      </c>
      <c r="E42" s="341"/>
      <c r="F42" s="341"/>
      <c r="G42" s="369" t="s">
        <v>459</v>
      </c>
      <c r="H42" s="369" t="s">
        <v>459</v>
      </c>
      <c r="I42" s="341"/>
      <c r="J42" s="341"/>
      <c r="K42" s="341"/>
      <c r="L42" s="341"/>
    </row>
    <row r="43" spans="1:12" ht="15.75" x14ac:dyDescent="0.25">
      <c r="A43" s="336" t="s">
        <v>198</v>
      </c>
      <c r="B43" s="344" t="s">
        <v>196</v>
      </c>
      <c r="C43" s="369" t="s">
        <v>459</v>
      </c>
      <c r="D43" s="369" t="s">
        <v>459</v>
      </c>
      <c r="E43" s="341"/>
      <c r="F43" s="341"/>
      <c r="G43" s="369" t="s">
        <v>459</v>
      </c>
      <c r="H43" s="369" t="s">
        <v>459</v>
      </c>
      <c r="I43" s="339"/>
      <c r="J43" s="341"/>
      <c r="K43" s="341"/>
      <c r="L43" s="341"/>
    </row>
    <row r="44" spans="1:12" ht="15.75" x14ac:dyDescent="0.25">
      <c r="A44" s="336" t="s">
        <v>197</v>
      </c>
      <c r="B44" s="344" t="s">
        <v>194</v>
      </c>
      <c r="C44" s="369">
        <v>45748</v>
      </c>
      <c r="D44" s="369">
        <v>45930</v>
      </c>
      <c r="E44" s="341"/>
      <c r="F44" s="341"/>
      <c r="G44" s="369">
        <v>45748</v>
      </c>
      <c r="H44" s="369">
        <v>45930</v>
      </c>
      <c r="I44" s="339"/>
      <c r="J44" s="341"/>
      <c r="K44" s="341"/>
      <c r="L44" s="341"/>
    </row>
    <row r="45" spans="1:12" ht="78.75" x14ac:dyDescent="0.25">
      <c r="A45" s="336" t="s">
        <v>195</v>
      </c>
      <c r="B45" s="344" t="s">
        <v>380</v>
      </c>
      <c r="C45" s="369" t="s">
        <v>459</v>
      </c>
      <c r="D45" s="369" t="s">
        <v>459</v>
      </c>
      <c r="E45" s="341"/>
      <c r="F45" s="341"/>
      <c r="G45" s="369" t="s">
        <v>459</v>
      </c>
      <c r="H45" s="369" t="s">
        <v>459</v>
      </c>
      <c r="I45" s="339"/>
      <c r="J45" s="341"/>
      <c r="K45" s="341"/>
      <c r="L45" s="341"/>
    </row>
    <row r="46" spans="1:12" ht="157.5" x14ac:dyDescent="0.25">
      <c r="A46" s="336" t="s">
        <v>193</v>
      </c>
      <c r="B46" s="344" t="s">
        <v>378</v>
      </c>
      <c r="C46" s="369" t="s">
        <v>459</v>
      </c>
      <c r="D46" s="369" t="s">
        <v>459</v>
      </c>
      <c r="E46" s="341"/>
      <c r="F46" s="341"/>
      <c r="G46" s="369" t="s">
        <v>459</v>
      </c>
      <c r="H46" s="369" t="s">
        <v>459</v>
      </c>
      <c r="I46" s="339"/>
      <c r="J46" s="341"/>
      <c r="K46" s="341"/>
      <c r="L46" s="341"/>
    </row>
    <row r="47" spans="1:12" ht="15.75" x14ac:dyDescent="0.25">
      <c r="A47" s="336" t="s">
        <v>191</v>
      </c>
      <c r="B47" s="344" t="s">
        <v>192</v>
      </c>
      <c r="C47" s="369">
        <v>45931</v>
      </c>
      <c r="D47" s="369">
        <v>46022</v>
      </c>
      <c r="E47" s="341"/>
      <c r="F47" s="341"/>
      <c r="G47" s="369">
        <v>45931</v>
      </c>
      <c r="H47" s="369">
        <v>46022</v>
      </c>
      <c r="I47" s="341"/>
      <c r="J47" s="341"/>
      <c r="K47" s="341"/>
      <c r="L47" s="341"/>
    </row>
    <row r="48" spans="1:12" ht="31.5" x14ac:dyDescent="0.25">
      <c r="A48" s="336" t="s">
        <v>390</v>
      </c>
      <c r="B48" s="338" t="s">
        <v>190</v>
      </c>
      <c r="C48" s="369"/>
      <c r="D48" s="369"/>
      <c r="E48" s="341"/>
      <c r="F48" s="341"/>
      <c r="G48" s="369"/>
      <c r="H48" s="369"/>
      <c r="I48" s="341"/>
      <c r="J48" s="341"/>
      <c r="K48" s="341"/>
      <c r="L48" s="341"/>
    </row>
    <row r="49" spans="1:12" ht="31.5" x14ac:dyDescent="0.25">
      <c r="A49" s="336">
        <v>4</v>
      </c>
      <c r="B49" s="344" t="s">
        <v>188</v>
      </c>
      <c r="C49" s="369">
        <v>45931</v>
      </c>
      <c r="D49" s="369">
        <v>46022</v>
      </c>
      <c r="E49" s="341"/>
      <c r="F49" s="341"/>
      <c r="G49" s="369">
        <v>45931</v>
      </c>
      <c r="H49" s="369">
        <v>46022</v>
      </c>
      <c r="I49" s="341"/>
      <c r="J49" s="341"/>
      <c r="K49" s="341"/>
      <c r="L49" s="341"/>
    </row>
    <row r="50" spans="1:12" ht="78.75" x14ac:dyDescent="0.25">
      <c r="A50" s="336" t="s">
        <v>189</v>
      </c>
      <c r="B50" s="344" t="s">
        <v>379</v>
      </c>
      <c r="C50" s="369">
        <v>45931</v>
      </c>
      <c r="D50" s="369">
        <v>46022</v>
      </c>
      <c r="E50" s="341"/>
      <c r="F50" s="341"/>
      <c r="G50" s="369">
        <v>45931</v>
      </c>
      <c r="H50" s="369">
        <v>46022</v>
      </c>
      <c r="I50" s="339"/>
      <c r="J50" s="341"/>
      <c r="K50" s="341"/>
      <c r="L50" s="341"/>
    </row>
    <row r="51" spans="1:12" ht="63" x14ac:dyDescent="0.25">
      <c r="A51" s="336" t="s">
        <v>187</v>
      </c>
      <c r="B51" s="344" t="s">
        <v>381</v>
      </c>
      <c r="C51" s="369" t="s">
        <v>459</v>
      </c>
      <c r="D51" s="369" t="s">
        <v>459</v>
      </c>
      <c r="E51" s="341"/>
      <c r="F51" s="341"/>
      <c r="G51" s="369" t="s">
        <v>459</v>
      </c>
      <c r="H51" s="369" t="s">
        <v>459</v>
      </c>
      <c r="I51" s="341"/>
      <c r="J51" s="341"/>
      <c r="K51" s="341"/>
      <c r="L51" s="341"/>
    </row>
    <row r="52" spans="1:12" ht="63" x14ac:dyDescent="0.25">
      <c r="A52" s="336" t="s">
        <v>185</v>
      </c>
      <c r="B52" s="344" t="s">
        <v>186</v>
      </c>
      <c r="C52" s="369" t="s">
        <v>459</v>
      </c>
      <c r="D52" s="369" t="s">
        <v>459</v>
      </c>
      <c r="E52" s="341"/>
      <c r="F52" s="341"/>
      <c r="G52" s="369" t="s">
        <v>459</v>
      </c>
      <c r="H52" s="369" t="s">
        <v>459</v>
      </c>
      <c r="I52" s="339"/>
      <c r="J52" s="341"/>
      <c r="K52" s="341"/>
      <c r="L52" s="341"/>
    </row>
    <row r="53" spans="1:12" ht="31.5" x14ac:dyDescent="0.25">
      <c r="A53" s="336" t="s">
        <v>183</v>
      </c>
      <c r="B53" s="94" t="s">
        <v>382</v>
      </c>
      <c r="C53" s="369">
        <v>45931</v>
      </c>
      <c r="D53" s="369">
        <v>46022</v>
      </c>
      <c r="E53" s="341"/>
      <c r="F53" s="341"/>
      <c r="G53" s="369">
        <v>45931</v>
      </c>
      <c r="H53" s="369">
        <v>46022</v>
      </c>
      <c r="I53" s="341"/>
      <c r="J53" s="341"/>
      <c r="K53" s="341"/>
      <c r="L53" s="341"/>
    </row>
    <row r="54" spans="1:12" ht="31.5" x14ac:dyDescent="0.25">
      <c r="A54" s="336" t="s">
        <v>383</v>
      </c>
      <c r="B54" s="344" t="s">
        <v>184</v>
      </c>
      <c r="C54" s="369" t="s">
        <v>459</v>
      </c>
      <c r="D54" s="369" t="s">
        <v>459</v>
      </c>
      <c r="E54" s="341"/>
      <c r="F54" s="341"/>
      <c r="G54" s="369" t="s">
        <v>459</v>
      </c>
      <c r="H54" s="369" t="s">
        <v>459</v>
      </c>
      <c r="I54" s="341"/>
      <c r="J54" s="341"/>
      <c r="K54" s="341"/>
      <c r="L54" s="341"/>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2025-11-10T08:56:59Z</dcterms:modified>
</cp:coreProperties>
</file>